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E271562D-38F3-4B9C-8404-302BBA98E44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D27" i="20"/>
  <c r="E27" i="20" s="1"/>
  <c r="D51" i="20"/>
  <c r="J30" i="20"/>
  <c r="K30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27" i="20" l="1"/>
  <c r="H27" i="20" s="1"/>
  <c r="G30" i="20"/>
  <c r="H30" i="20" s="1"/>
  <c r="D39" i="20"/>
  <c r="E39" i="20" s="1"/>
  <c r="J23" i="20"/>
  <c r="K23" i="20" s="1"/>
  <c r="D22" i="20"/>
  <c r="E22" i="20" s="1"/>
  <c r="E46" i="20"/>
  <c r="D31" i="20"/>
  <c r="E31" i="20" s="1"/>
  <c r="H46" i="20"/>
  <c r="D43" i="20"/>
  <c r="E43" i="20" s="1"/>
  <c r="J22" i="20"/>
  <c r="K22" i="20" s="1"/>
  <c r="G46" i="20"/>
  <c r="J19" i="20"/>
  <c r="K19" i="20" s="1"/>
  <c r="J51" i="20"/>
  <c r="K51" i="20"/>
  <c r="D46" i="20"/>
  <c r="D7" i="20"/>
  <c r="J46" i="20"/>
  <c r="G7" i="20"/>
  <c r="H7" i="20" s="1"/>
  <c r="J31" i="20"/>
  <c r="K31" i="20" s="1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CF11" i="4" s="1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T10" i="4"/>
  <c r="BS10" i="4"/>
  <c r="BV10" i="4" s="1"/>
  <c r="BR10" i="4"/>
  <c r="BR13" i="4" s="1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Y10" i="4" l="1"/>
  <c r="BY11" i="4"/>
  <c r="BA26" i="4"/>
  <c r="Y16" i="4"/>
  <c r="BJ13" i="4"/>
  <c r="BV7" i="4"/>
  <c r="BV8" i="4"/>
  <c r="CD9" i="4"/>
  <c r="BZ10" i="4"/>
  <c r="BN10" i="4"/>
  <c r="AS26" i="4"/>
  <c r="CA9" i="4"/>
  <c r="AK26" i="4"/>
  <c r="BK13" i="4"/>
  <c r="DL65" i="4"/>
  <c r="BF10" i="4"/>
  <c r="AA14" i="4"/>
  <c r="CD11" i="4"/>
  <c r="CK10" i="4"/>
  <c r="AP8" i="4"/>
  <c r="BN8" i="4"/>
  <c r="BV9" i="4"/>
  <c r="BI26" i="4"/>
  <c r="AX10" i="4"/>
  <c r="CD10" i="4"/>
  <c r="AP11" i="4"/>
  <c r="BQ26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10" i="4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3" i="4" l="1"/>
  <c r="CU10" i="4"/>
  <c r="CV15" i="4"/>
  <c r="CU11" i="4"/>
  <c r="CV7" i="4"/>
  <c r="CU7" i="4"/>
  <c r="W7" i="4" s="1"/>
  <c r="DC7" i="4" s="1"/>
  <c r="CV11" i="4"/>
  <c r="CU9" i="4"/>
  <c r="W11" i="4" s="1"/>
  <c r="DC9" i="4" s="1"/>
  <c r="CV9" i="4"/>
  <c r="CU8" i="4"/>
  <c r="W9" i="4" s="1"/>
  <c r="DC8" i="4" s="1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B6" i="1"/>
  <c r="C6" i="1"/>
  <c r="BC6" i="1" l="1"/>
  <c r="BE6" i="1" s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<sst xmlns="http://schemas.openxmlformats.org/spreadsheetml/2006/main" count="82" uniqueCount="44">
  <si>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</si>
  <si>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</si>
  <si>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</si>
  <si>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</si>
  <si>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</si>
  <si>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</si>
  <si>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</si>
  <si>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</si>
  <si>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</si>
  <si>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</si>
  <si>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</si>
  <si>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</si>
  <si>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</si>
  <si>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</si>
  <si>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</si>
  <si>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</si>
  <si>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</si>
  <si>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</si>
  <si>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</si>
  <si>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</si>
  <si>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</si>
  <si>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</si>
  <si>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</si>
  <si>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</si>
  <si>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</si>
  <si>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</si>
  <si>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</si>
  <si>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</si>
  <si>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</si>
  <si>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</si>
  <si>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</si>
  <si>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</si>
  <si>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</si>
  <si>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</si>
  <si>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</si>
  <si>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</si>
  <si>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</si>
  <si>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B příp</t>
  </si>
  <si>
    <t>VÁLEK Viktor</t>
  </si>
  <si>
    <t>H.Brod</t>
  </si>
  <si>
    <t>v.s.</t>
  </si>
  <si>
    <t>ČÁSLAVSKÝ Štěpán</t>
  </si>
  <si>
    <t>Jalůvka Kryštof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</si>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</sst>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B příp 39 kg v.s.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ČÁSLAVSKÝ Štěpán</v>
      </c>
      <c r="C10" s="22" t="str">
        <f>'Tabulka kvalifikace'!DU7</f>
        <v>H.Brod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VÁLEK Viktor</v>
      </c>
      <c r="I10" s="132" t="str">
        <f>'Vážní listina'!E7</f>
        <v>H.Brod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Jalůvka Kryštof</v>
      </c>
      <c r="C11" s="22" t="str">
        <f>'Tabulka kvalifikace'!DU8</f>
        <v>Tichá</v>
      </c>
      <c r="D11" s="15"/>
      <c r="E11" s="34">
        <f>'Tabulka kvalifikace'!CJ8</f>
        <v>0</v>
      </c>
      <c r="F11" s="34">
        <f>'Tabulka kvalifikace'!CK8</f>
        <v>1209111600.72</v>
      </c>
      <c r="H11" s="132" t="str">
        <f>'Vážní listina'!D8</f>
        <v>ČÁSLAVSKÝ Štěpán</v>
      </c>
      <c r="I11" s="132" t="str">
        <f>'Vážní listina'!E8</f>
        <v>H.Brod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VÁLEK Viktor</v>
      </c>
      <c r="C12" s="22" t="str">
        <f>'Tabulka kvalifikace'!DU9</f>
        <v>H.Brod</v>
      </c>
      <c r="D12" s="15"/>
      <c r="E12" s="34">
        <f>'Tabulka kvalifikace'!CJ9</f>
        <v>0</v>
      </c>
      <c r="F12" s="34">
        <f>'Tabulka kvalifikace'!CK9</f>
        <v>1105100400.6299999</v>
      </c>
      <c r="H12" s="132" t="str">
        <f>'Vážní listina'!D9</f>
        <v>Jalůvka Kryštof</v>
      </c>
      <c r="I12" s="132" t="str">
        <f>'Vážní listina'!E9</f>
        <v>Tichá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H48" sqref="H4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B příp 39 kg</v>
      </c>
      <c r="G4" s="141"/>
      <c r="H4" s="54" t="str">
        <f>CONCATENATE([1]List1!$A$6)</f>
        <v>styl:</v>
      </c>
      <c r="I4" s="55" t="str">
        <f>O12</f>
        <v>v.s.</v>
      </c>
      <c r="K4" s="39" t="str">
        <f>$E$4</f>
        <v>Hmotnost:</v>
      </c>
      <c r="L4" s="58">
        <f>C7</f>
        <v>39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39</v>
      </c>
      <c r="D7" s="64" t="s">
        <v>38</v>
      </c>
      <c r="E7" s="10" t="s">
        <v>39</v>
      </c>
      <c r="F7" s="9">
        <v>2015</v>
      </c>
      <c r="G7" s="65">
        <v>52</v>
      </c>
      <c r="H7" s="66">
        <v>37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/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0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39</v>
      </c>
      <c r="D8" s="64" t="s">
        <v>41</v>
      </c>
      <c r="E8" s="10" t="s">
        <v>39</v>
      </c>
      <c r="F8" s="9">
        <v>2015</v>
      </c>
      <c r="G8" s="65">
        <v>83</v>
      </c>
      <c r="H8" s="66">
        <v>35.4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>x</v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39</v>
      </c>
      <c r="D9" s="64" t="s">
        <v>42</v>
      </c>
      <c r="E9" s="10" t="s">
        <v>43</v>
      </c>
      <c r="F9" s="35">
        <v>2015</v>
      </c>
      <c r="G9" s="90">
        <v>191</v>
      </c>
      <c r="H9" s="91">
        <v>38.799999999999997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v.s.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>x</v>
      </c>
      <c r="U13" s="34">
        <f t="shared" si="5"/>
        <v>20</v>
      </c>
      <c r="V13" s="34">
        <f t="shared" si="1"/>
        <v>1</v>
      </c>
      <c r="W13" s="34">
        <f t="shared" si="6"/>
        <v>1</v>
      </c>
      <c r="Z13" s="1">
        <f t="shared" si="2"/>
        <v>1</v>
      </c>
      <c r="AA13" t="str">
        <f t="shared" si="3"/>
        <v>B přípravka žáci</v>
      </c>
      <c r="AB13" s="37" t="str">
        <f>[1]List1!$A$122</f>
        <v>B příp</v>
      </c>
      <c r="AC13" t="str">
        <f t="shared" si="4"/>
        <v>B příp</v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1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M66" sqref="M66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B příp 39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v.s.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VÁLEK Viktor</v>
      </c>
      <c r="B7" s="179" t="str">
        <f>IF('Vážní listina'!D7="","",'Vážní listina'!E7)</f>
        <v>H.Brod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1209111600.72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VÁLEK Viktor</v>
      </c>
      <c r="DR7" s="39" t="str">
        <f>B7</f>
        <v>H.Brod</v>
      </c>
      <c r="DS7" s="34">
        <f>IF($DR$4=0,"",(IF((DC7)=0,"",DB7)))</f>
        <v>1</v>
      </c>
      <c r="DT7" s="37" t="str">
        <f>IF($DR$4=0,"",(IF(DQ7=0,"",(INDEX($DQ$7:$DQ$11,DH7)))))</f>
        <v>ČÁSLAVSKÝ Štěpán</v>
      </c>
      <c r="DU7" s="37" t="str">
        <f>IF($DR$4=0,"",(IF(DQ7=0,"",(INDEX($DR$7:$DR$11,DH7)))))</f>
        <v>H.Brod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4</v>
      </c>
      <c r="AL8" s="34">
        <f>$F$10</f>
        <v>12</v>
      </c>
      <c r="AM8" s="34">
        <f>IF($F$9=5,1,0)</f>
        <v>0</v>
      </c>
      <c r="AN8" s="34">
        <f>IF($F$9=4,1,0)</f>
        <v>1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4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1</v>
      </c>
      <c r="BZ8" s="34">
        <f t="shared" si="0"/>
        <v>1</v>
      </c>
      <c r="CA8" s="34">
        <f t="shared" si="0"/>
        <v>0</v>
      </c>
      <c r="CB8" s="34">
        <f t="shared" si="0"/>
        <v>2</v>
      </c>
      <c r="CD8" s="34">
        <f>BQ8+BI8+BA8+AS8+AK8</f>
        <v>9</v>
      </c>
      <c r="CE8" s="34">
        <f>U9</f>
        <v>16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1209111600.72</v>
      </c>
      <c r="CM8" s="135">
        <f t="shared" ref="CM8:CM11" si="8">IF(CH8=9,$CM$2,(LARGE($CK$7:$CK$11,AJ8)))</f>
        <v>1105100400.6299999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ČÁSLAVSKÝ Štěpán</v>
      </c>
      <c r="DR8" s="39" t="str">
        <f>B9</f>
        <v>H.Brod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Jalůvka Kryštof</v>
      </c>
      <c r="DU8" s="37" t="str">
        <f t="shared" ref="DU8:DU11" si="22">IF($DR$4=0,"",(IF(DQ8=0,"",(INDEX($DR$7:$DR$11,DH8)))))</f>
        <v>Tichá</v>
      </c>
    </row>
    <row r="9" spans="1:125" ht="14.25" customHeight="1" thickBot="1" x14ac:dyDescent="0.3">
      <c r="A9" s="167" t="str">
        <f>IF('Vážní listina'!D8="","",'Vážní listina'!D8)</f>
        <v>ČÁSLAVSKÝ Štěpán</v>
      </c>
      <c r="B9" s="168" t="str">
        <f>IF('Vážní listina'!D8="","",'Vážní listina'!E8)</f>
        <v>H.Brod</v>
      </c>
      <c r="C9" s="170"/>
      <c r="D9" s="169">
        <f>'Vážní listina'!A8</f>
        <v>2</v>
      </c>
      <c r="E9" s="151">
        <v>1</v>
      </c>
      <c r="F9" s="76">
        <v>4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9</v>
      </c>
      <c r="U9" s="162">
        <f>F10+I10+L10+O10+R10</f>
        <v>16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4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1105100400.6299999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Jalůvka Kryštof</v>
      </c>
      <c r="DR9" s="39" t="str">
        <f>B11</f>
        <v>Tichá</v>
      </c>
      <c r="DS9" s="34">
        <f t="shared" si="20"/>
        <v>3</v>
      </c>
      <c r="DT9" s="37" t="str">
        <f t="shared" si="21"/>
        <v>VÁLEK Viktor</v>
      </c>
      <c r="DU9" s="37" t="str">
        <f t="shared" si="22"/>
        <v>H.Brod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12</v>
      </c>
      <c r="G10" s="75"/>
      <c r="H10" s="151"/>
      <c r="I10" s="74"/>
      <c r="J10" s="75"/>
      <c r="K10" s="151"/>
      <c r="L10" s="74">
        <v>4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1</v>
      </c>
      <c r="Z10" s="34">
        <f>AN8+AV8+BD8+BL8+BT8</f>
        <v>1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11</v>
      </c>
      <c r="AH10" s="34">
        <f>AG10*100</f>
        <v>1100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Jalůvka Kryštof</v>
      </c>
      <c r="B11" s="172" t="str">
        <f>IF('Vážní listina'!D9="","",'Vážní listina'!E9)</f>
        <v>Tichá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4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12</v>
      </c>
      <c r="AM13" s="34">
        <f>SUM(AM7:AM11)</f>
        <v>0</v>
      </c>
      <c r="AT13" s="34">
        <f>SUM(AT7:AT11)</f>
        <v>4</v>
      </c>
      <c r="AU13" s="34">
        <f>SUM(AU7:AU11)</f>
        <v>1</v>
      </c>
      <c r="BB13" s="34">
        <f>SUM(BB7:BB11)</f>
        <v>4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2024-01-27T15:23:42Z</cp:lastPrinted>
  <dcterms:created xsi:type="dcterms:W3CDTF">2002-01-25T08:02:23Z</dcterms:created>
  <dcterms:modified xsi:type="dcterms:W3CDTF">2024-01-28T13:47:24Z</dcterms:modified>
</cp:coreProperties>
</file>