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Čechovice 2022\Tabulky pro soutěže jednotlivců 2021\výsledky\"/>
    </mc:Choice>
  </mc:AlternateContent>
  <xr:revisionPtr revIDLastSave="0" documentId="13_ncr:1_{93D1B2DC-1A68-4AAB-ACBF-6E888E38561B}" xr6:coauthVersionLast="47" xr6:coauthVersionMax="47" xr10:uidLastSave="{00000000-0000-0000-0000-000000000000}"/>
  <bookViews>
    <workbookView xWindow="-108" yWindow="-108" windowWidth="23256" windowHeight="12576" tabRatio="751" activeTab="2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zápasníků'!$A$1:$C$24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54" i="20" l="1"/>
  <c r="S54" i="20"/>
  <c r="Q54" i="20"/>
  <c r="P54" i="20"/>
  <c r="N54" i="20"/>
  <c r="M54" i="20"/>
  <c r="T53" i="20"/>
  <c r="S53" i="20"/>
  <c r="Q53" i="20"/>
  <c r="P53" i="20"/>
  <c r="N53" i="20"/>
  <c r="M53" i="20"/>
  <c r="T52" i="20"/>
  <c r="S52" i="20"/>
  <c r="Q52" i="20"/>
  <c r="P52" i="20"/>
  <c r="N52" i="20"/>
  <c r="M52" i="20"/>
  <c r="T51" i="20"/>
  <c r="S51" i="20"/>
  <c r="Q51" i="20"/>
  <c r="P51" i="20"/>
  <c r="N51" i="20"/>
  <c r="M51" i="20"/>
  <c r="T50" i="20"/>
  <c r="S50" i="20"/>
  <c r="Q50" i="20"/>
  <c r="P50" i="20"/>
  <c r="N50" i="20"/>
  <c r="M50" i="20"/>
  <c r="T49" i="20"/>
  <c r="S49" i="20"/>
  <c r="Q49" i="20"/>
  <c r="P49" i="20"/>
  <c r="N49" i="20"/>
  <c r="M49" i="20"/>
  <c r="T48" i="20"/>
  <c r="S48" i="20"/>
  <c r="Q48" i="20"/>
  <c r="P48" i="20"/>
  <c r="N48" i="20"/>
  <c r="M48" i="20"/>
  <c r="T47" i="20"/>
  <c r="S47" i="20"/>
  <c r="Q47" i="20"/>
  <c r="P47" i="20"/>
  <c r="N47" i="20"/>
  <c r="M47" i="20"/>
  <c r="T46" i="20"/>
  <c r="S46" i="20"/>
  <c r="Q46" i="20"/>
  <c r="P46" i="20"/>
  <c r="N46" i="20"/>
  <c r="M46" i="20"/>
  <c r="T45" i="20"/>
  <c r="S45" i="20"/>
  <c r="Q45" i="20"/>
  <c r="P45" i="20"/>
  <c r="N45" i="20"/>
  <c r="M45" i="20"/>
  <c r="T44" i="20"/>
  <c r="S44" i="20"/>
  <c r="Q44" i="20"/>
  <c r="P44" i="20"/>
  <c r="N44" i="20"/>
  <c r="M44" i="20"/>
  <c r="T43" i="20"/>
  <c r="S43" i="20"/>
  <c r="Q43" i="20"/>
  <c r="P43" i="20"/>
  <c r="N43" i="20"/>
  <c r="M43" i="20"/>
  <c r="T42" i="20"/>
  <c r="S42" i="20"/>
  <c r="Q42" i="20"/>
  <c r="P42" i="20"/>
  <c r="N42" i="20"/>
  <c r="M42" i="20"/>
  <c r="T41" i="20"/>
  <c r="S41" i="20"/>
  <c r="Q41" i="20"/>
  <c r="P41" i="20"/>
  <c r="N41" i="20"/>
  <c r="M41" i="20"/>
  <c r="T40" i="20"/>
  <c r="S40" i="20"/>
  <c r="Q40" i="20"/>
  <c r="P40" i="20"/>
  <c r="N40" i="20"/>
  <c r="M40" i="20"/>
  <c r="T39" i="20"/>
  <c r="S39" i="20"/>
  <c r="Q39" i="20"/>
  <c r="P39" i="20"/>
  <c r="N39" i="20"/>
  <c r="M39" i="20"/>
  <c r="T38" i="20"/>
  <c r="S38" i="20"/>
  <c r="Q38" i="20"/>
  <c r="P38" i="20"/>
  <c r="N38" i="20"/>
  <c r="M38" i="20"/>
  <c r="T37" i="20"/>
  <c r="S37" i="20"/>
  <c r="Q37" i="20"/>
  <c r="P37" i="20"/>
  <c r="N37" i="20"/>
  <c r="M37" i="20"/>
  <c r="T36" i="20"/>
  <c r="S36" i="20"/>
  <c r="Q36" i="20"/>
  <c r="P36" i="20"/>
  <c r="N36" i="20"/>
  <c r="M36" i="20"/>
  <c r="T35" i="20"/>
  <c r="S35" i="20"/>
  <c r="Q35" i="20"/>
  <c r="P35" i="20"/>
  <c r="N35" i="20"/>
  <c r="M35" i="20"/>
  <c r="T34" i="20"/>
  <c r="S34" i="20"/>
  <c r="Q34" i="20"/>
  <c r="P34" i="20"/>
  <c r="N34" i="20"/>
  <c r="M34" i="20"/>
  <c r="T33" i="20"/>
  <c r="S33" i="20"/>
  <c r="Q33" i="20"/>
  <c r="P33" i="20"/>
  <c r="N33" i="20"/>
  <c r="M33" i="20"/>
  <c r="T32" i="20"/>
  <c r="S32" i="20"/>
  <c r="Q32" i="20"/>
  <c r="P32" i="20"/>
  <c r="N32" i="20"/>
  <c r="M32" i="20"/>
  <c r="T31" i="20"/>
  <c r="S31" i="20"/>
  <c r="Q31" i="20"/>
  <c r="P31" i="20"/>
  <c r="N31" i="20"/>
  <c r="M31" i="20"/>
  <c r="T30" i="20"/>
  <c r="S30" i="20"/>
  <c r="Q30" i="20"/>
  <c r="P30" i="20"/>
  <c r="N30" i="20"/>
  <c r="M30" i="20"/>
  <c r="T29" i="20"/>
  <c r="S29" i="20"/>
  <c r="Q29" i="20"/>
  <c r="P29" i="20"/>
  <c r="N29" i="20"/>
  <c r="M29" i="20"/>
  <c r="T28" i="20"/>
  <c r="S28" i="20"/>
  <c r="Q28" i="20"/>
  <c r="P28" i="20"/>
  <c r="N28" i="20"/>
  <c r="M28" i="20"/>
  <c r="T27" i="20"/>
  <c r="S27" i="20"/>
  <c r="Q27" i="20"/>
  <c r="P27" i="20"/>
  <c r="N27" i="20"/>
  <c r="M27" i="20"/>
  <c r="T26" i="20"/>
  <c r="S26" i="20"/>
  <c r="Q26" i="20"/>
  <c r="P26" i="20"/>
  <c r="N26" i="20"/>
  <c r="M26" i="20"/>
  <c r="T25" i="20"/>
  <c r="S25" i="20"/>
  <c r="Q25" i="20"/>
  <c r="P25" i="20"/>
  <c r="N25" i="20"/>
  <c r="M25" i="20"/>
  <c r="T24" i="20"/>
  <c r="S24" i="20"/>
  <c r="Q24" i="20"/>
  <c r="P24" i="20"/>
  <c r="N24" i="20"/>
  <c r="M24" i="20"/>
  <c r="T23" i="20"/>
  <c r="S23" i="20"/>
  <c r="Q23" i="20"/>
  <c r="P23" i="20"/>
  <c r="N23" i="20"/>
  <c r="M23" i="20"/>
  <c r="T22" i="20"/>
  <c r="S22" i="20"/>
  <c r="Q22" i="20"/>
  <c r="P22" i="20"/>
  <c r="N22" i="20"/>
  <c r="M22" i="20"/>
  <c r="T21" i="20"/>
  <c r="S21" i="20"/>
  <c r="Q21" i="20"/>
  <c r="P21" i="20"/>
  <c r="N21" i="20"/>
  <c r="M21" i="20"/>
  <c r="T20" i="20"/>
  <c r="S20" i="20"/>
  <c r="Q20" i="20"/>
  <c r="P20" i="20"/>
  <c r="N20" i="20"/>
  <c r="M20" i="20"/>
  <c r="T19" i="20"/>
  <c r="S19" i="20"/>
  <c r="Q19" i="20"/>
  <c r="P19" i="20"/>
  <c r="N19" i="20"/>
  <c r="M19" i="20"/>
  <c r="T18" i="20"/>
  <c r="S18" i="20"/>
  <c r="Q18" i="20"/>
  <c r="P18" i="20"/>
  <c r="N18" i="20"/>
  <c r="M18" i="20"/>
  <c r="T17" i="20"/>
  <c r="S17" i="20"/>
  <c r="Q17" i="20"/>
  <c r="P17" i="20"/>
  <c r="N17" i="20"/>
  <c r="M17" i="20"/>
  <c r="T16" i="20"/>
  <c r="S16" i="20"/>
  <c r="Q16" i="20"/>
  <c r="P16" i="20"/>
  <c r="N16" i="20"/>
  <c r="M16" i="20"/>
  <c r="T15" i="20"/>
  <c r="S15" i="20"/>
  <c r="Q15" i="20"/>
  <c r="P15" i="20"/>
  <c r="N15" i="20"/>
  <c r="M15" i="20"/>
  <c r="T14" i="20"/>
  <c r="S14" i="20"/>
  <c r="Q14" i="20"/>
  <c r="P14" i="20"/>
  <c r="N14" i="20"/>
  <c r="M14" i="20"/>
  <c r="T13" i="20"/>
  <c r="S13" i="20"/>
  <c r="Q13" i="20"/>
  <c r="P13" i="20"/>
  <c r="N13" i="20"/>
  <c r="M13" i="20"/>
  <c r="T12" i="20"/>
  <c r="S12" i="20"/>
  <c r="Q12" i="20"/>
  <c r="P12" i="20"/>
  <c r="N12" i="20"/>
  <c r="M12" i="20"/>
  <c r="T11" i="20"/>
  <c r="S11" i="20"/>
  <c r="Q11" i="20"/>
  <c r="P11" i="20"/>
  <c r="N11" i="20"/>
  <c r="M11" i="20"/>
  <c r="T10" i="20"/>
  <c r="S10" i="20"/>
  <c r="Q10" i="20"/>
  <c r="P10" i="20"/>
  <c r="N10" i="20"/>
  <c r="M10" i="20"/>
  <c r="T9" i="20"/>
  <c r="S9" i="20"/>
  <c r="Q9" i="20"/>
  <c r="P9" i="20"/>
  <c r="N9" i="20"/>
  <c r="M9" i="20"/>
  <c r="T8" i="20"/>
  <c r="S8" i="20"/>
  <c r="Q8" i="20"/>
  <c r="P8" i="20"/>
  <c r="N8" i="20"/>
  <c r="M8" i="20"/>
  <c r="T7" i="20"/>
  <c r="S7" i="20"/>
  <c r="Q7" i="20"/>
  <c r="P7" i="20"/>
  <c r="N7" i="20"/>
  <c r="M7" i="20"/>
  <c r="T6" i="20"/>
  <c r="S6" i="20"/>
  <c r="Q6" i="20"/>
  <c r="P6" i="20"/>
  <c r="N6" i="20"/>
  <c r="M6" i="20"/>
  <c r="T5" i="20"/>
  <c r="S5" i="20"/>
  <c r="Q5" i="20"/>
  <c r="P5" i="20"/>
  <c r="N5" i="20"/>
  <c r="M5" i="20"/>
  <c r="J2" i="20" l="1"/>
  <c r="G2" i="20"/>
  <c r="D2" i="20"/>
  <c r="B1" i="20"/>
  <c r="A1" i="20"/>
  <c r="A50" i="20" l="1"/>
  <c r="A18" i="20"/>
  <c r="A33" i="20"/>
  <c r="A46" i="20"/>
  <c r="A9" i="20"/>
  <c r="A17" i="20"/>
  <c r="B23" i="20"/>
  <c r="C23" i="20" s="1"/>
  <c r="G23" i="20" s="1"/>
  <c r="H23" i="20" s="1"/>
  <c r="A30" i="20"/>
  <c r="A38" i="20"/>
  <c r="A45" i="20"/>
  <c r="B51" i="20"/>
  <c r="C51" i="20" s="1"/>
  <c r="H51" i="20" s="1"/>
  <c r="B6" i="20"/>
  <c r="C6" i="20" s="1"/>
  <c r="J6" i="20" s="1"/>
  <c r="K6" i="20" s="1"/>
  <c r="B10" i="20"/>
  <c r="C10" i="20" s="1"/>
  <c r="J10" i="20" s="1"/>
  <c r="K10" i="20" s="1"/>
  <c r="B14" i="20"/>
  <c r="C14" i="20" s="1"/>
  <c r="G14" i="20" s="1"/>
  <c r="H14" i="20" s="1"/>
  <c r="B18" i="20"/>
  <c r="C18" i="20" s="1"/>
  <c r="J18" i="20" s="1"/>
  <c r="K18" i="20" s="1"/>
  <c r="B22" i="20"/>
  <c r="C22" i="20" s="1"/>
  <c r="G22" i="20" s="1"/>
  <c r="H22" i="20" s="1"/>
  <c r="B26" i="20"/>
  <c r="C26" i="20" s="1"/>
  <c r="G26" i="20" s="1"/>
  <c r="H26" i="20" s="1"/>
  <c r="A13" i="20"/>
  <c r="B19" i="20"/>
  <c r="C19" i="20" s="1"/>
  <c r="G19" i="20" s="1"/>
  <c r="B27" i="20"/>
  <c r="C27" i="20" s="1"/>
  <c r="D27" i="20" s="1"/>
  <c r="E27" i="20" s="1"/>
  <c r="A34" i="20"/>
  <c r="A41" i="20"/>
  <c r="A49" i="20"/>
  <c r="B7" i="20"/>
  <c r="C7" i="20" s="1"/>
  <c r="J7" i="20" s="1"/>
  <c r="K7" i="20" s="1"/>
  <c r="B11" i="20"/>
  <c r="C11" i="20" s="1"/>
  <c r="J11" i="20" s="1"/>
  <c r="K11" i="20" s="1"/>
  <c r="A25" i="20"/>
  <c r="B39" i="20"/>
  <c r="C39" i="20" s="1"/>
  <c r="J39" i="20" s="1"/>
  <c r="K39" i="20" s="1"/>
  <c r="A54" i="20"/>
  <c r="A53" i="20"/>
  <c r="A6" i="20"/>
  <c r="A14" i="20"/>
  <c r="A22" i="20"/>
  <c r="A29" i="20"/>
  <c r="B35" i="20"/>
  <c r="C35" i="20" s="1"/>
  <c r="D35" i="20" s="1"/>
  <c r="E35" i="20" s="1"/>
  <c r="B43" i="20"/>
  <c r="C43" i="20" s="1"/>
  <c r="J43" i="20" s="1"/>
  <c r="K43" i="20" s="1"/>
  <c r="B30" i="20"/>
  <c r="C30" i="20" s="1"/>
  <c r="D30" i="20" s="1"/>
  <c r="E30" i="20" s="1"/>
  <c r="B34" i="20"/>
  <c r="C34" i="20" s="1"/>
  <c r="D34" i="20" s="1"/>
  <c r="E34" i="20" s="1"/>
  <c r="B38" i="20"/>
  <c r="C38" i="20" s="1"/>
  <c r="D38" i="20" s="1"/>
  <c r="E38" i="20" s="1"/>
  <c r="B42" i="20"/>
  <c r="C42" i="20" s="1"/>
  <c r="G42" i="20" s="1"/>
  <c r="H42" i="20" s="1"/>
  <c r="B46" i="20"/>
  <c r="C46" i="20" s="1"/>
  <c r="K46" i="20" s="1"/>
  <c r="B50" i="20"/>
  <c r="C50" i="20" s="1"/>
  <c r="D50" i="20" s="1"/>
  <c r="B54" i="20"/>
  <c r="C54" i="20" s="1"/>
  <c r="K54" i="20" s="1"/>
  <c r="A5" i="20"/>
  <c r="A10" i="20"/>
  <c r="B15" i="20"/>
  <c r="C15" i="20" s="1"/>
  <c r="J15" i="20" s="1"/>
  <c r="K15" i="20" s="1"/>
  <c r="A21" i="20"/>
  <c r="A26" i="20"/>
  <c r="B31" i="20"/>
  <c r="C31" i="20" s="1"/>
  <c r="G31" i="20" s="1"/>
  <c r="H31" i="20" s="1"/>
  <c r="A37" i="20"/>
  <c r="A42" i="20"/>
  <c r="B47" i="20"/>
  <c r="C47" i="20" s="1"/>
  <c r="K47" i="20" s="1"/>
  <c r="B52" i="20"/>
  <c r="C52" i="20" s="1"/>
  <c r="J52" i="20" s="1"/>
  <c r="B5" i="20"/>
  <c r="C5" i="20" s="1"/>
  <c r="A8" i="20"/>
  <c r="B9" i="20"/>
  <c r="C9" i="20" s="1"/>
  <c r="A12" i="20"/>
  <c r="B13" i="20"/>
  <c r="C13" i="20" s="1"/>
  <c r="A16" i="20"/>
  <c r="B17" i="20"/>
  <c r="C17" i="20" s="1"/>
  <c r="A20" i="20"/>
  <c r="B21" i="20"/>
  <c r="C21" i="20" s="1"/>
  <c r="A24" i="20"/>
  <c r="B25" i="20"/>
  <c r="C25" i="20" s="1"/>
  <c r="A28" i="20"/>
  <c r="B29" i="20"/>
  <c r="C29" i="20" s="1"/>
  <c r="A32" i="20"/>
  <c r="B33" i="20"/>
  <c r="C33" i="20" s="1"/>
  <c r="A36" i="20"/>
  <c r="B37" i="20"/>
  <c r="C37" i="20" s="1"/>
  <c r="A40" i="20"/>
  <c r="B41" i="20"/>
  <c r="C41" i="20" s="1"/>
  <c r="A44" i="20"/>
  <c r="B45" i="20"/>
  <c r="C45" i="20" s="1"/>
  <c r="A48" i="20"/>
  <c r="B49" i="20"/>
  <c r="C49" i="20" s="1"/>
  <c r="A52" i="20"/>
  <c r="B53" i="20"/>
  <c r="C53" i="20" s="1"/>
  <c r="A7" i="20"/>
  <c r="B8" i="20"/>
  <c r="C8" i="20" s="1"/>
  <c r="A11" i="20"/>
  <c r="B12" i="20"/>
  <c r="C12" i="20" s="1"/>
  <c r="A15" i="20"/>
  <c r="B16" i="20"/>
  <c r="C16" i="20" s="1"/>
  <c r="A19" i="20"/>
  <c r="B20" i="20"/>
  <c r="C20" i="20" s="1"/>
  <c r="A23" i="20"/>
  <c r="B24" i="20"/>
  <c r="C24" i="20" s="1"/>
  <c r="A27" i="20"/>
  <c r="B28" i="20"/>
  <c r="C28" i="20" s="1"/>
  <c r="A31" i="20"/>
  <c r="B32" i="20"/>
  <c r="C32" i="20" s="1"/>
  <c r="A35" i="20"/>
  <c r="B36" i="20"/>
  <c r="C36" i="20" s="1"/>
  <c r="A39" i="20"/>
  <c r="B40" i="20"/>
  <c r="C40" i="20" s="1"/>
  <c r="A43" i="20"/>
  <c r="B44" i="20"/>
  <c r="C44" i="20" s="1"/>
  <c r="A47" i="20"/>
  <c r="B48" i="20"/>
  <c r="C48" i="20" s="1"/>
  <c r="A51" i="20"/>
  <c r="J27" i="20" l="1"/>
  <c r="K27" i="20" s="1"/>
  <c r="G6" i="20"/>
  <c r="H6" i="20" s="1"/>
  <c r="G27" i="20"/>
  <c r="H27" i="20" s="1"/>
  <c r="D6" i="20"/>
  <c r="E6" i="20" s="1"/>
  <c r="G30" i="20"/>
  <c r="H30" i="20" s="1"/>
  <c r="J30" i="20"/>
  <c r="K30" i="20" s="1"/>
  <c r="D43" i="20"/>
  <c r="E43" i="20" s="1"/>
  <c r="D51" i="20"/>
  <c r="J19" i="20"/>
  <c r="K19" i="20" s="1"/>
  <c r="J51" i="20"/>
  <c r="E51" i="20"/>
  <c r="K51" i="20"/>
  <c r="D39" i="20"/>
  <c r="E39" i="20" s="1"/>
  <c r="H46" i="20"/>
  <c r="G46" i="20"/>
  <c r="J23" i="20"/>
  <c r="K23" i="20" s="1"/>
  <c r="D46" i="20"/>
  <c r="D7" i="20"/>
  <c r="J46" i="20"/>
  <c r="G7" i="20"/>
  <c r="H7" i="20" s="1"/>
  <c r="E46" i="20"/>
  <c r="D31" i="20"/>
  <c r="E31" i="20" s="1"/>
  <c r="G18" i="20"/>
  <c r="D22" i="20"/>
  <c r="E22" i="20" s="1"/>
  <c r="J22" i="20"/>
  <c r="K22" i="20" s="1"/>
  <c r="J31" i="20"/>
  <c r="K31" i="20" s="1"/>
  <c r="G50" i="20"/>
  <c r="D10" i="20"/>
  <c r="E10" i="20" s="1"/>
  <c r="G34" i="20"/>
  <c r="H34" i="20" s="1"/>
  <c r="J26" i="20"/>
  <c r="K26" i="20" s="1"/>
  <c r="D11" i="20"/>
  <c r="E11" i="20" s="1"/>
  <c r="D15" i="20"/>
  <c r="E15" i="20" s="1"/>
  <c r="H50" i="20"/>
  <c r="D26" i="20"/>
  <c r="E26" i="20" s="1"/>
  <c r="K50" i="20"/>
  <c r="J50" i="20"/>
  <c r="J34" i="20"/>
  <c r="K34" i="20" s="1"/>
  <c r="G11" i="20"/>
  <c r="H11" i="20" s="1"/>
  <c r="G15" i="20"/>
  <c r="H15" i="20" s="1"/>
  <c r="G10" i="20"/>
  <c r="H10" i="20" s="1"/>
  <c r="E50" i="20"/>
  <c r="E54" i="20"/>
  <c r="G43" i="20"/>
  <c r="H43" i="20" s="1"/>
  <c r="G47" i="20"/>
  <c r="D42" i="20"/>
  <c r="E42" i="20" s="1"/>
  <c r="H47" i="20"/>
  <c r="E47" i="20"/>
  <c r="J42" i="20"/>
  <c r="K42" i="20" s="1"/>
  <c r="H18" i="20"/>
  <c r="H54" i="20"/>
  <c r="J54" i="20"/>
  <c r="G38" i="20"/>
  <c r="H38" i="20" s="1"/>
  <c r="G35" i="20"/>
  <c r="H35" i="20" s="1"/>
  <c r="H19" i="20"/>
  <c r="G54" i="20"/>
  <c r="D54" i="20"/>
  <c r="J47" i="20"/>
  <c r="G39" i="20"/>
  <c r="H39" i="20" s="1"/>
  <c r="J38" i="20"/>
  <c r="K38" i="20" s="1"/>
  <c r="D23" i="20"/>
  <c r="E23" i="20" s="1"/>
  <c r="D14" i="20"/>
  <c r="E14" i="20" s="1"/>
  <c r="G51" i="20"/>
  <c r="J35" i="20"/>
  <c r="K35" i="20" s="1"/>
  <c r="D19" i="20"/>
  <c r="E19" i="20" s="1"/>
  <c r="D18" i="20"/>
  <c r="E18" i="20" s="1"/>
  <c r="J14" i="20"/>
  <c r="K14" i="20" s="1"/>
  <c r="D47" i="20"/>
  <c r="D52" i="20"/>
  <c r="K52" i="20"/>
  <c r="G52" i="20"/>
  <c r="E52" i="20"/>
  <c r="H52" i="20"/>
  <c r="E7" i="20"/>
  <c r="G44" i="20"/>
  <c r="J44" i="20"/>
  <c r="D44" i="20"/>
  <c r="K44" i="20"/>
  <c r="E44" i="20"/>
  <c r="H44" i="20"/>
  <c r="G36" i="20"/>
  <c r="H36" i="20" s="1"/>
  <c r="J36" i="20"/>
  <c r="K36" i="20" s="1"/>
  <c r="D36" i="20"/>
  <c r="E36" i="20" s="1"/>
  <c r="G28" i="20"/>
  <c r="H28" i="20" s="1"/>
  <c r="J28" i="20"/>
  <c r="K28" i="20" s="1"/>
  <c r="D28" i="20"/>
  <c r="E28" i="20" s="1"/>
  <c r="G20" i="20"/>
  <c r="H20" i="20" s="1"/>
  <c r="J20" i="20"/>
  <c r="K20" i="20" s="1"/>
  <c r="D20" i="20"/>
  <c r="E20" i="20" s="1"/>
  <c r="G12" i="20"/>
  <c r="H12" i="20" s="1"/>
  <c r="J12" i="20"/>
  <c r="K12" i="20" s="1"/>
  <c r="D12" i="20"/>
  <c r="E12" i="20" s="1"/>
  <c r="H45" i="20"/>
  <c r="J45" i="20"/>
  <c r="K45" i="20"/>
  <c r="E45" i="20"/>
  <c r="G45" i="20"/>
  <c r="D45" i="20"/>
  <c r="D37" i="20"/>
  <c r="E37" i="20" s="1"/>
  <c r="G37" i="20"/>
  <c r="H37" i="20" s="1"/>
  <c r="J37" i="20"/>
  <c r="K37" i="20" s="1"/>
  <c r="D29" i="20"/>
  <c r="E29" i="20" s="1"/>
  <c r="G29" i="20"/>
  <c r="H29" i="20" s="1"/>
  <c r="J29" i="20"/>
  <c r="K29" i="20" s="1"/>
  <c r="J21" i="20"/>
  <c r="K21" i="20" s="1"/>
  <c r="D21" i="20"/>
  <c r="E21" i="20" s="1"/>
  <c r="G21" i="20"/>
  <c r="H21" i="20" s="1"/>
  <c r="D13" i="20"/>
  <c r="E13" i="20" s="1"/>
  <c r="G13" i="20"/>
  <c r="H13" i="20" s="1"/>
  <c r="J13" i="20"/>
  <c r="K13" i="20" s="1"/>
  <c r="G48" i="20"/>
  <c r="K48" i="20"/>
  <c r="E48" i="20"/>
  <c r="H48" i="20"/>
  <c r="J48" i="20"/>
  <c r="D48" i="20"/>
  <c r="G40" i="20"/>
  <c r="H40" i="20" s="1"/>
  <c r="J40" i="20"/>
  <c r="K40" i="20" s="1"/>
  <c r="D40" i="20"/>
  <c r="E40" i="20" s="1"/>
  <c r="G32" i="20"/>
  <c r="H32" i="20" s="1"/>
  <c r="D32" i="20"/>
  <c r="E32" i="20" s="1"/>
  <c r="J32" i="20"/>
  <c r="K32" i="20" s="1"/>
  <c r="G24" i="20"/>
  <c r="H24" i="20" s="1"/>
  <c r="J24" i="20"/>
  <c r="K24" i="20" s="1"/>
  <c r="D24" i="20"/>
  <c r="E24" i="20" s="1"/>
  <c r="G16" i="20"/>
  <c r="H16" i="20" s="1"/>
  <c r="J16" i="20"/>
  <c r="K16" i="20" s="1"/>
  <c r="D16" i="20"/>
  <c r="E16" i="20" s="1"/>
  <c r="G8" i="20"/>
  <c r="H8" i="20" s="1"/>
  <c r="J8" i="20"/>
  <c r="K8" i="20" s="1"/>
  <c r="D8" i="20"/>
  <c r="E8" i="20" s="1"/>
  <c r="H49" i="20"/>
  <c r="K49" i="20"/>
  <c r="E49" i="20"/>
  <c r="G49" i="20"/>
  <c r="J49" i="20"/>
  <c r="D49" i="20"/>
  <c r="D41" i="20"/>
  <c r="G41" i="20"/>
  <c r="H41" i="20" s="1"/>
  <c r="J41" i="20"/>
  <c r="K41" i="20" s="1"/>
  <c r="E41" i="20"/>
  <c r="J33" i="20"/>
  <c r="K33" i="20" s="1"/>
  <c r="G33" i="20"/>
  <c r="H33" i="20" s="1"/>
  <c r="D33" i="20"/>
  <c r="E33" i="20" s="1"/>
  <c r="D25" i="20"/>
  <c r="E25" i="20" s="1"/>
  <c r="G25" i="20"/>
  <c r="H25" i="20" s="1"/>
  <c r="J25" i="20"/>
  <c r="K25" i="20" s="1"/>
  <c r="D17" i="20"/>
  <c r="E17" i="20" s="1"/>
  <c r="G17" i="20"/>
  <c r="H17" i="20" s="1"/>
  <c r="J17" i="20"/>
  <c r="K17" i="20" s="1"/>
  <c r="J9" i="20"/>
  <c r="K9" i="20" s="1"/>
  <c r="G9" i="20"/>
  <c r="H9" i="20" s="1"/>
  <c r="D9" i="20"/>
  <c r="E9" i="20" s="1"/>
  <c r="H53" i="20"/>
  <c r="J53" i="20"/>
  <c r="D53" i="20"/>
  <c r="K53" i="20"/>
  <c r="E53" i="20"/>
  <c r="G53" i="20"/>
  <c r="J5" i="20"/>
  <c r="K5" i="20" s="1"/>
  <c r="G5" i="20"/>
  <c r="H5" i="20" s="1"/>
  <c r="D5" i="20"/>
  <c r="E5" i="20" s="1"/>
  <c r="K2" i="20" l="1"/>
  <c r="H2" i="20"/>
  <c r="E2" i="20"/>
  <c r="BQ24" i="4" l="1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BA26" i="4" s="1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S26" i="4" s="1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H11" i="4"/>
  <c r="CM11" i="4" s="1"/>
  <c r="CG11" i="4"/>
  <c r="BW11" i="4"/>
  <c r="BU11" i="4"/>
  <c r="BT11" i="4"/>
  <c r="BS11" i="4"/>
  <c r="BR11" i="4"/>
  <c r="BQ11" i="4"/>
  <c r="CD11" i="4" s="1"/>
  <c r="BO11" i="4"/>
  <c r="BM11" i="4"/>
  <c r="BL11" i="4"/>
  <c r="BK11" i="4"/>
  <c r="BJ11" i="4"/>
  <c r="BI11" i="4"/>
  <c r="BG11" i="4"/>
  <c r="BE11" i="4"/>
  <c r="BD11" i="4"/>
  <c r="BC11" i="4"/>
  <c r="BY11" i="4" s="1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H10" i="4"/>
  <c r="CM10" i="4" s="1"/>
  <c r="CN10" i="4" s="1"/>
  <c r="CG10" i="4"/>
  <c r="BW10" i="4"/>
  <c r="BU10" i="4"/>
  <c r="BV10" i="4" s="1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F10" i="4" s="1"/>
  <c r="BB10" i="4"/>
  <c r="BA10" i="4"/>
  <c r="AY10" i="4"/>
  <c r="AW10" i="4"/>
  <c r="AV10" i="4"/>
  <c r="AU10" i="4"/>
  <c r="AQ10" i="4"/>
  <c r="AO10" i="4"/>
  <c r="AN10" i="4"/>
  <c r="BZ10" i="4" s="1"/>
  <c r="AM10" i="4"/>
  <c r="BY10" i="4" s="1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V9" i="4" s="1"/>
  <c r="BR9" i="4"/>
  <c r="BQ9" i="4"/>
  <c r="BO9" i="4"/>
  <c r="BM9" i="4"/>
  <c r="BL9" i="4"/>
  <c r="BK9" i="4"/>
  <c r="BN9" i="4" s="1"/>
  <c r="BJ9" i="4"/>
  <c r="BI9" i="4"/>
  <c r="BG9" i="4"/>
  <c r="BE9" i="4"/>
  <c r="BD9" i="4"/>
  <c r="BC9" i="4"/>
  <c r="AY9" i="4"/>
  <c r="AW9" i="4"/>
  <c r="AV9" i="4"/>
  <c r="AU9" i="4"/>
  <c r="AT9" i="4"/>
  <c r="AS9" i="4"/>
  <c r="CD9" i="4" s="1"/>
  <c r="AQ9" i="4"/>
  <c r="AO9" i="4"/>
  <c r="AN9" i="4"/>
  <c r="AM9" i="4"/>
  <c r="AP9" i="4" s="1"/>
  <c r="AL9" i="4"/>
  <c r="AK9" i="4"/>
  <c r="DM8" i="4"/>
  <c r="DL8" i="4"/>
  <c r="DK8" i="4"/>
  <c r="DJ8" i="4"/>
  <c r="DI8" i="4"/>
  <c r="BW8" i="4"/>
  <c r="BU8" i="4"/>
  <c r="BT8" i="4"/>
  <c r="BS8" i="4"/>
  <c r="BV8" i="4" s="1"/>
  <c r="BR8" i="4"/>
  <c r="BQ8" i="4"/>
  <c r="BO8" i="4"/>
  <c r="BM8" i="4"/>
  <c r="BL8" i="4"/>
  <c r="BK8" i="4"/>
  <c r="BN8" i="4" s="1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P8" i="4" s="1"/>
  <c r="AL8" i="4"/>
  <c r="AK8" i="4"/>
  <c r="AF8" i="4"/>
  <c r="DM7" i="4"/>
  <c r="DL7" i="4"/>
  <c r="DK7" i="4"/>
  <c r="DJ7" i="4"/>
  <c r="DI7" i="4"/>
  <c r="BW7" i="4"/>
  <c r="BU7" i="4"/>
  <c r="BV7" i="4" s="1"/>
  <c r="BT7" i="4"/>
  <c r="BS7" i="4"/>
  <c r="BO7" i="4"/>
  <c r="BM7" i="4"/>
  <c r="BL7" i="4"/>
  <c r="BK7" i="4"/>
  <c r="BJ7" i="4"/>
  <c r="BJ13" i="4" s="1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AK26" i="4" l="1"/>
  <c r="CK11" i="4"/>
  <c r="BI26" i="4"/>
  <c r="BN10" i="4"/>
  <c r="BK13" i="4"/>
  <c r="AA14" i="4"/>
  <c r="AX10" i="4"/>
  <c r="CD10" i="4"/>
  <c r="AP11" i="4"/>
  <c r="BQ26" i="4"/>
  <c r="BS26" i="4" s="1"/>
  <c r="BS2" i="4" s="1"/>
  <c r="Y16" i="4"/>
  <c r="DL65" i="4"/>
  <c r="BR13" i="4"/>
  <c r="CA11" i="4"/>
  <c r="CF11" i="4"/>
  <c r="BV11" i="4"/>
  <c r="BS13" i="4"/>
  <c r="CA9" i="4"/>
  <c r="CK10" i="4"/>
  <c r="BN11" i="4"/>
  <c r="AX7" i="4"/>
  <c r="DM65" i="4"/>
  <c r="BF9" i="4"/>
  <c r="CF10" i="4"/>
  <c r="BZ11" i="4"/>
  <c r="AM13" i="4"/>
  <c r="Z8" i="4"/>
  <c r="AU13" i="4"/>
  <c r="CD8" i="4"/>
  <c r="AT13" i="4"/>
  <c r="CA8" i="4"/>
  <c r="Z10" i="4"/>
  <c r="AX9" i="4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CB11" i="4" s="1"/>
  <c r="AA12" i="4"/>
  <c r="AA16" i="4"/>
  <c r="AT6" i="4"/>
  <c r="BB6" i="4" s="1"/>
  <c r="BJ6" i="4" s="1"/>
  <c r="BR6" i="4" s="1"/>
  <c r="AP7" i="4"/>
  <c r="BY7" i="4"/>
  <c r="AP10" i="4"/>
  <c r="CB10" i="4" s="1"/>
  <c r="CO10" i="4"/>
  <c r="CQ10" i="4" s="1"/>
  <c r="BY8" i="4"/>
  <c r="BY9" i="4"/>
  <c r="Y12" i="4"/>
  <c r="AX8" i="4"/>
  <c r="Z16" i="4"/>
  <c r="AC16" i="4" s="1"/>
  <c r="AS6" i="4"/>
  <c r="BA6" i="4" s="1"/>
  <c r="BI6" i="4" s="1"/>
  <c r="BQ6" i="4" s="1"/>
  <c r="AA8" i="4"/>
  <c r="Y10" i="4"/>
  <c r="Z14" i="4"/>
  <c r="Y14" i="4"/>
  <c r="AA10" i="4"/>
  <c r="Y8" i="4"/>
  <c r="AB14" i="1"/>
  <c r="CB9" i="4" l="1"/>
  <c r="CB7" i="4"/>
  <c r="CB8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 s="1"/>
  <c r="AJ19" i="4"/>
  <c r="CH9" i="4"/>
  <c r="DD9" i="4"/>
  <c r="AJ9" i="4"/>
  <c r="DF69" i="4" l="1"/>
  <c r="DG69" i="4" s="1"/>
  <c r="DF68" i="4"/>
  <c r="DG68" i="4" s="1"/>
  <c r="DF67" i="4"/>
  <c r="DG67" i="4" s="1"/>
  <c r="DG65" i="4" s="1"/>
  <c r="DR4" i="4" s="1"/>
  <c r="CK8" i="4"/>
  <c r="CK7" i="4"/>
  <c r="CK9" i="4"/>
  <c r="CM9" i="4" s="1"/>
  <c r="CN9" i="4" s="1"/>
  <c r="CO9" i="4" s="1"/>
  <c r="CQ9" i="4" s="1"/>
  <c r="CM8" i="4" l="1"/>
  <c r="CN8" i="4" s="1"/>
  <c r="CO8" i="4" s="1"/>
  <c r="CQ8" i="4" s="1"/>
  <c r="DU10" i="4"/>
  <c r="DS11" i="4"/>
  <c r="DU11" i="4"/>
  <c r="DT10" i="4"/>
  <c r="DT11" i="4"/>
  <c r="DS10" i="4"/>
  <c r="CM7" i="4"/>
  <c r="CN7" i="4" s="1"/>
  <c r="CO7" i="4" s="1"/>
  <c r="CQ7" i="4" s="1"/>
  <c r="CR11" i="4" l="1"/>
  <c r="CS11" i="4" s="1"/>
  <c r="CT11" i="4" s="1"/>
  <c r="CR10" i="4"/>
  <c r="CS10" i="4" s="1"/>
  <c r="CT10" i="4" s="1"/>
  <c r="CR7" i="4"/>
  <c r="CS7" i="4" s="1"/>
  <c r="CT7" i="4" s="1"/>
  <c r="CR9" i="4"/>
  <c r="CS9" i="4" s="1"/>
  <c r="CT9" i="4" s="1"/>
  <c r="CR8" i="4"/>
  <c r="CS8" i="4" s="1"/>
  <c r="CT8" i="4" s="1"/>
  <c r="CV11" i="4" l="1"/>
  <c r="CU9" i="4"/>
  <c r="W11" i="4" s="1"/>
  <c r="DC9" i="4" s="1"/>
  <c r="CV13" i="4"/>
  <c r="CU10" i="4"/>
  <c r="CV15" i="4"/>
  <c r="CU11" i="4"/>
  <c r="CV7" i="4"/>
  <c r="CU7" i="4"/>
  <c r="W7" i="4" s="1"/>
  <c r="DC7" i="4" s="1"/>
  <c r="CV9" i="4"/>
  <c r="CU8" i="4"/>
  <c r="W9" i="4" s="1"/>
  <c r="DC8" i="4" s="1"/>
  <c r="DE7" i="4" l="1"/>
  <c r="DS7" i="4"/>
  <c r="A10" i="3" s="1"/>
  <c r="DE8" i="4"/>
  <c r="DS8" i="4"/>
  <c r="A11" i="3" s="1"/>
  <c r="DE9" i="4"/>
  <c r="DS9" i="4"/>
  <c r="A12" i="3" s="1"/>
  <c r="DF8" i="4" l="1"/>
  <c r="DG8" i="4" s="1"/>
  <c r="DH8" i="4" s="1"/>
  <c r="DF10" i="4"/>
  <c r="DG10" i="4" s="1"/>
  <c r="DH10" i="4" s="1"/>
  <c r="DF7" i="4"/>
  <c r="DG7" i="4" s="1"/>
  <c r="DH7" i="4" s="1"/>
  <c r="DF9" i="4"/>
  <c r="DG9" i="4" s="1"/>
  <c r="DH9" i="4" s="1"/>
  <c r="DF11" i="4"/>
  <c r="DG11" i="4" s="1"/>
  <c r="DH11" i="4" s="1"/>
  <c r="DU9" i="4" l="1"/>
  <c r="C12" i="3" s="1"/>
  <c r="DT9" i="4"/>
  <c r="B12" i="3" s="1"/>
  <c r="DT7" i="4"/>
  <c r="B10" i="3" s="1"/>
  <c r="DU7" i="4"/>
  <c r="C10" i="3" s="1"/>
  <c r="DU8" i="4"/>
  <c r="C11" i="3" s="1"/>
  <c r="DT8" i="4"/>
  <c r="B11" i="3" s="1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AA13" i="1"/>
  <c r="U14" i="1"/>
  <c r="W14" i="1"/>
  <c r="K11" i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F4" i="1" l="1"/>
  <c r="B7" i="3" s="1"/>
  <c r="J4" i="4" l="1"/>
  <c r="B6" i="1" l="1"/>
  <c r="I6" i="1"/>
  <c r="C6" i="1"/>
  <c r="BC6" i="1" l="1"/>
  <c r="BD6" i="1"/>
  <c r="BE6" i="1" l="1"/>
</calcChain>
</file>

<file path=xl/sharedStrings.xml><?xml version="1.0" encoding="utf-8"?>
<sst xmlns="http://schemas.openxmlformats.org/spreadsheetml/2006/main" count="82" uniqueCount="44">
  <si>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</si>
  <si>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</si>
  <si>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</si>
  <si>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</si>
  <si>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</si>
  <si>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</si>
  <si>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</si>
  <si>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</si>
  <si>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</si>
  <si>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</si>
  <si>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</si>
  <si>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</si>
  <si>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</si>
  <si>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</si>
  <si>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</si>
  <si>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</si>
  <si>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</si>
  <si>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</si>
  <si>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</si>
  <si>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</si>
  <si>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</si>
  <si>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</si>
  <si>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</si>
  <si>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</si>
  <si>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</si>
  <si>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</si>
  <si>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</si>
  <si>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</si>
  <si>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</si>
  <si>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</si>
  <si>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</si>
  <si>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</si>
  <si>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</si>
  <si>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</si>
  <si>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A příp</t>
  </si>
  <si>
    <t>1. kolo</t>
  </si>
  <si>
    <t>2. kolo</t>
  </si>
  <si>
    <t>3. kolo</t>
  </si>
  <si>
    <t>Backalo Michail</t>
  </si>
  <si>
    <t>Ostr.</t>
  </si>
  <si>
    <t>ř.ř.</t>
  </si>
  <si>
    <t>Slivoň Nikolas</t>
  </si>
  <si>
    <t>Trenčín</t>
  </si>
  <si>
    <t>Hladký Jakub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</si>
</sst>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0" xfId="0" applyAlignment="1"/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NumberFormat="1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NumberFormat="1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0" fillId="0" borderId="65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XVII. ročník turnaje v zápase řecko-římském O pohár Františka Nesvadbíka</v>
          </cell>
          <cell r="D3" t="str">
            <v>Čechovice</v>
          </cell>
        </row>
        <row r="4">
          <cell r="B4" t="str">
            <v xml:space="preserve"> 3.12.2022 </v>
          </cell>
        </row>
        <row r="7">
          <cell r="B7" t="str">
            <v xml:space="preserve">Čechovice,  3.12.2022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Tiskopis"/>
      <sheetName val="Export"/>
    </sheetNames>
    <sheetDataSet>
      <sheetData sheetId="0"/>
      <sheetData sheetId="1"/>
      <sheetData sheetId="2"/>
      <sheetData sheetId="3">
        <row r="69">
          <cell r="B69" t="str">
            <v>A příp</v>
          </cell>
          <cell r="C69">
            <v>31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A příp</v>
          </cell>
          <cell r="H5" t="str">
            <v/>
          </cell>
        </row>
        <row r="6">
          <cell r="B6" t="str">
            <v>A příp</v>
          </cell>
          <cell r="H6" t="str">
            <v/>
          </cell>
        </row>
        <row r="7">
          <cell r="B7" t="str">
            <v>A příp</v>
          </cell>
          <cell r="H7" t="str">
            <v/>
          </cell>
        </row>
        <row r="8">
          <cell r="B8" t="str">
            <v>A příp</v>
          </cell>
          <cell r="H8" t="str">
            <v/>
          </cell>
        </row>
        <row r="9">
          <cell r="B9" t="str">
            <v>A příp</v>
          </cell>
          <cell r="H9" t="str">
            <v/>
          </cell>
        </row>
        <row r="10">
          <cell r="B10" t="str">
            <v>A příp</v>
          </cell>
          <cell r="H10" t="str">
            <v/>
          </cell>
        </row>
        <row r="11">
          <cell r="B11" t="str">
            <v>A příp</v>
          </cell>
          <cell r="H11" t="str">
            <v/>
          </cell>
        </row>
        <row r="12">
          <cell r="B12" t="str">
            <v>A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ml.ž</v>
          </cell>
          <cell r="H14" t="str">
            <v/>
          </cell>
        </row>
        <row r="15">
          <cell r="B15" t="str">
            <v>ml.ž</v>
          </cell>
          <cell r="H15" t="str">
            <v/>
          </cell>
        </row>
        <row r="16">
          <cell r="B16" t="str">
            <v>ml.ž</v>
          </cell>
          <cell r="H16" t="str">
            <v/>
          </cell>
        </row>
        <row r="17">
          <cell r="B17" t="str">
            <v>ml.ž</v>
          </cell>
          <cell r="H17" t="str">
            <v/>
          </cell>
        </row>
        <row r="18">
          <cell r="B18" t="str">
            <v>ml.ž</v>
          </cell>
          <cell r="H18" t="str">
            <v/>
          </cell>
        </row>
        <row r="19">
          <cell r="B19" t="str">
            <v>ml.ž</v>
          </cell>
          <cell r="H19" t="str">
            <v/>
          </cell>
        </row>
        <row r="20">
          <cell r="B20" t="str">
            <v>ml.ž</v>
          </cell>
          <cell r="H20" t="str">
            <v/>
          </cell>
        </row>
        <row r="21">
          <cell r="B21" t="str">
            <v>žák</v>
          </cell>
          <cell r="H21" t="str">
            <v/>
          </cell>
        </row>
        <row r="22">
          <cell r="B22" t="str">
            <v>žák</v>
          </cell>
          <cell r="H22" t="str">
            <v/>
          </cell>
        </row>
        <row r="23">
          <cell r="B23" t="str">
            <v>žák</v>
          </cell>
          <cell r="H23" t="str">
            <v/>
          </cell>
        </row>
        <row r="24">
          <cell r="B24" t="str">
            <v>žák</v>
          </cell>
          <cell r="H24" t="str">
            <v/>
          </cell>
        </row>
        <row r="25">
          <cell r="B25" t="str">
            <v>kad</v>
          </cell>
          <cell r="H25" t="str">
            <v/>
          </cell>
        </row>
        <row r="26">
          <cell r="B26" t="str">
            <v>kad</v>
          </cell>
          <cell r="H26" t="str">
            <v/>
          </cell>
        </row>
        <row r="27">
          <cell r="B27" t="str">
            <v>ž-žák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workbookViewId="0">
      <selection sqref="A1:C24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155" hidden="1" customWidth="1"/>
    <col min="6" max="7" width="9.109375" style="155" hidden="1" customWidth="1"/>
    <col min="8" max="8" width="17.5546875" style="155" hidden="1" customWidth="1"/>
    <col min="9" max="9" width="9.109375" style="155" hidden="1" customWidth="1"/>
    <col min="10" max="17" width="9.109375" style="155" customWidth="1"/>
    <col min="18" max="19" width="9.109375" customWidth="1"/>
  </cols>
  <sheetData>
    <row r="1" spans="1:19" ht="30" x14ac:dyDescent="0.5">
      <c r="A1" s="171" t="str">
        <f>CONCATENATE([1]List1!$A$96)</f>
        <v>Výsledky v soutěži jednotlivců</v>
      </c>
      <c r="B1" s="171"/>
      <c r="C1" s="171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XVII. ročník turnaje v zápase řecko-římském O pohár Františka Nesvadbíka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Čechovice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3.12.2022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A příp 39 kg ř.ř.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" customHeight="1" x14ac:dyDescent="0.25">
      <c r="A10" s="20">
        <f>'Tabulka kvalifikace'!DS7</f>
        <v>1</v>
      </c>
      <c r="B10" s="21" t="str">
        <f>'Tabulka kvalifikace'!DT7</f>
        <v>Backalo Michail</v>
      </c>
      <c r="C10" s="22" t="str">
        <f>'Tabulka kvalifikace'!DU7</f>
        <v>Ostr.</v>
      </c>
      <c r="D10" s="15"/>
      <c r="E10" s="155">
        <f>'Tabulka kvalifikace'!CJ7</f>
        <v>0</v>
      </c>
      <c r="F10" s="158">
        <f>'Tabulka kvalifikace'!CK7</f>
        <v>1209111800.8099999</v>
      </c>
      <c r="H10" s="157" t="str">
        <f>'Vážní listina'!D7</f>
        <v>Backalo Michail</v>
      </c>
      <c r="I10" s="157" t="str">
        <f>'Vážní listina'!E7</f>
        <v>Ostr.</v>
      </c>
    </row>
    <row r="11" spans="1:19" ht="39.9" customHeight="1" x14ac:dyDescent="0.25">
      <c r="A11" s="20">
        <f>'Tabulka kvalifikace'!DS8</f>
        <v>2</v>
      </c>
      <c r="B11" s="21" t="str">
        <f>'Tabulka kvalifikace'!DT8</f>
        <v>Hladký Jakub</v>
      </c>
      <c r="C11" s="22" t="str">
        <f>'Tabulka kvalifikace'!DU8</f>
        <v>Ostr.</v>
      </c>
      <c r="D11" s="15"/>
      <c r="E11" s="158">
        <f>'Tabulka kvalifikace'!CJ8</f>
        <v>0</v>
      </c>
      <c r="F11" s="158">
        <f>'Tabulka kvalifikace'!CK8</f>
        <v>1000000202.72</v>
      </c>
      <c r="H11" s="157" t="str">
        <f>'Vážní listina'!D8</f>
        <v>Slivoň Nikolas</v>
      </c>
      <c r="I11" s="157" t="str">
        <f>'Vážní listina'!E8</f>
        <v>Trenčín</v>
      </c>
    </row>
    <row r="12" spans="1:19" ht="39.9" customHeight="1" thickBot="1" x14ac:dyDescent="0.3">
      <c r="A12" s="20">
        <f>'Tabulka kvalifikace'!DS9</f>
        <v>3</v>
      </c>
      <c r="B12" s="21" t="str">
        <f>'Tabulka kvalifikace'!DT9</f>
        <v>Slivoň Nikolas</v>
      </c>
      <c r="C12" s="22" t="str">
        <f>'Tabulka kvalifikace'!DU9</f>
        <v>Trenčín</v>
      </c>
      <c r="D12" s="15"/>
      <c r="E12" s="158">
        <f>'Tabulka kvalifikace'!CJ9</f>
        <v>0</v>
      </c>
      <c r="F12" s="158">
        <f>'Tabulka kvalifikace'!CK9</f>
        <v>1100100800.6299999</v>
      </c>
      <c r="H12" s="157" t="str">
        <f>'Vážní listina'!D9</f>
        <v>Hladký Jakub</v>
      </c>
      <c r="I12" s="157" t="str">
        <f>'Vážní listina'!E9</f>
        <v>Ostr.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4" t="str">
        <f t="shared" si="0"/>
        <v/>
      </c>
      <c r="C19" s="45">
        <v>0</v>
      </c>
      <c r="D19" s="15"/>
    </row>
    <row r="20" spans="1:4" x14ac:dyDescent="0.25">
      <c r="A20" s="93"/>
      <c r="B20" s="93"/>
      <c r="C20" s="93"/>
    </row>
    <row r="21" spans="1:4" x14ac:dyDescent="0.25">
      <c r="A21" t="str">
        <f>'Vážní listina'!A36</f>
        <v xml:space="preserve">Čechovice,  3.12.2022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A7" sqref="A7:I9"/>
    </sheetView>
  </sheetViews>
  <sheetFormatPr defaultRowHeight="13.2" x14ac:dyDescent="0.25"/>
  <cols>
    <col min="1" max="1" width="9.109375" style="1" customWidth="1"/>
    <col min="2" max="2" width="9.88671875" style="61" hidden="1" customWidth="1"/>
    <col min="3" max="3" width="5.5546875" style="60" hidden="1" customWidth="1"/>
    <col min="4" max="4" width="27.88671875" customWidth="1"/>
    <col min="5" max="5" width="10.33203125" style="48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56" hidden="1" customWidth="1"/>
    <col min="12" max="12" width="5.6640625" style="35" hidden="1" customWidth="1"/>
    <col min="13" max="14" width="9.109375" style="56" hidden="1" customWidth="1"/>
    <col min="15" max="15" width="5.33203125" style="1" hidden="1" customWidth="1"/>
    <col min="16" max="19" width="9.109375" hidden="1" customWidth="1"/>
    <col min="20" max="20" width="9.109375" style="55" hidden="1" customWidth="1"/>
    <col min="21" max="22" width="9.109375" style="35" hidden="1" customWidth="1"/>
    <col min="23" max="23" width="9.109375" style="58" hidden="1" customWidth="1"/>
    <col min="24" max="24" width="10.109375" style="55" hidden="1" customWidth="1"/>
    <col min="25" max="25" width="9.109375" style="35" hidden="1" customWidth="1"/>
    <col min="26" max="26" width="9.109375" style="1" hidden="1" customWidth="1"/>
    <col min="27" max="27" width="9.109375" hidden="1" customWidth="1"/>
    <col min="28" max="28" width="11" style="55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72" t="str">
        <f>[1]List1!$A$2</f>
        <v>Vážní listina</v>
      </c>
      <c r="B1" s="172"/>
      <c r="C1" s="172"/>
      <c r="D1" s="172"/>
      <c r="E1" s="172"/>
      <c r="F1" s="172"/>
      <c r="G1" s="172"/>
      <c r="H1" s="172"/>
      <c r="I1" s="172"/>
      <c r="L1" s="159"/>
      <c r="U1" s="159"/>
      <c r="V1" s="159"/>
      <c r="W1" s="159"/>
      <c r="Y1" s="159"/>
    </row>
    <row r="2" spans="1:57" ht="23.25" customHeight="1" x14ac:dyDescent="0.25">
      <c r="A2" s="177" t="str">
        <f>'[2]Základní údaje'!$B$3</f>
        <v>XVII. ročník turnaje v zápase řecko-římském O pohár Františka Nesvadbíka</v>
      </c>
      <c r="B2" s="177"/>
      <c r="C2" s="177"/>
      <c r="D2" s="177"/>
      <c r="E2" s="177"/>
      <c r="F2" s="177"/>
      <c r="G2" s="177"/>
      <c r="H2" s="177"/>
      <c r="I2" s="177"/>
    </row>
    <row r="3" spans="1:57" x14ac:dyDescent="0.25">
      <c r="A3" s="78" t="str">
        <f>CONCATENATE([1]List1!$A$3)</f>
        <v>Místo:</v>
      </c>
      <c r="D3" s="2" t="str">
        <f>'[2]Základní údaje'!$D$3</f>
        <v>Čechovice</v>
      </c>
      <c r="E3" s="49"/>
      <c r="F3" s="176"/>
      <c r="G3" s="176"/>
      <c r="H3" s="1"/>
      <c r="I3" s="1"/>
    </row>
    <row r="4" spans="1:57" s="55" customFormat="1" ht="28.5" customHeight="1" x14ac:dyDescent="0.25">
      <c r="A4" s="70" t="str">
        <f>CONCATENATE([1]List1!$A$4)</f>
        <v>Datum:</v>
      </c>
      <c r="B4" s="61"/>
      <c r="C4" s="60"/>
      <c r="D4" s="153" t="str">
        <f>'[2]Základní údaje'!$B$4</f>
        <v xml:space="preserve"> 3.12.2022 </v>
      </c>
      <c r="E4" s="69" t="str">
        <f>CONCATENATE([1]List1!$A$5)</f>
        <v>Hmotnost:</v>
      </c>
      <c r="F4" s="175" t="str">
        <f>IF(Z23=1,(CONCATENATE(AA6," ",L4," kg")),T27)</f>
        <v>A příp 39 kg</v>
      </c>
      <c r="G4" s="175"/>
      <c r="H4" s="68" t="str">
        <f>CONCATENATE([1]List1!$A$6)</f>
        <v>styl:</v>
      </c>
      <c r="I4" s="70" t="str">
        <f>O12</f>
        <v>ř.ř.</v>
      </c>
      <c r="K4" s="56" t="str">
        <f>$E$4</f>
        <v>Hmotnost:</v>
      </c>
      <c r="L4" s="73">
        <f>C7</f>
        <v>39</v>
      </c>
      <c r="M4" s="56" t="s">
        <v>0</v>
      </c>
      <c r="N4" s="56"/>
      <c r="O4" s="60"/>
      <c r="U4" s="60"/>
      <c r="V4" s="60"/>
      <c r="W4" s="60"/>
      <c r="Y4" s="60"/>
      <c r="Z4" s="60"/>
    </row>
    <row r="5" spans="1:57" s="34" customFormat="1" ht="13.8" thickBot="1" x14ac:dyDescent="0.3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78" t="str">
        <f>[1]List1!$A$198</f>
        <v>automatická volba - neměnit</v>
      </c>
      <c r="O5" s="178"/>
      <c r="P5" s="178"/>
      <c r="Q5" s="178"/>
      <c r="R5" s="178"/>
      <c r="T5" s="39"/>
      <c r="U5" s="46"/>
      <c r="V5" s="46"/>
      <c r="W5" s="46"/>
      <c r="X5" s="39"/>
      <c r="Y5" s="46"/>
      <c r="Z5" s="57"/>
      <c r="AB5" s="39"/>
    </row>
    <row r="6" spans="1:57" ht="27" thickBot="1" x14ac:dyDescent="0.3">
      <c r="A6" s="154" t="str">
        <f>[1]List1!$B$3</f>
        <v>číslo</v>
      </c>
      <c r="B6" s="88" t="str">
        <f>'[3]Rozdělení do hmotností'!$B$69</f>
        <v>A příp</v>
      </c>
      <c r="C6" s="89">
        <f>'[3]Rozdělení do hmotností'!$C$69</f>
        <v>31</v>
      </c>
      <c r="D6" s="90" t="str">
        <f>CONCATENATE([1]List1!$B$4)</f>
        <v>příjmení a jméno</v>
      </c>
      <c r="E6" s="50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73" t="str">
        <f>[1]List1!$A$7</f>
        <v>věk. kat.</v>
      </c>
      <c r="L6" s="173"/>
      <c r="M6" s="35"/>
      <c r="N6" s="174" t="str">
        <f>[1]List1!$A$6</f>
        <v>styl:</v>
      </c>
      <c r="O6" s="174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  <c r="BC6" t="str">
        <f>MID(I6,1,1)</f>
        <v>ř</v>
      </c>
      <c r="BD6" t="str">
        <f>MID(I6,3,1)</f>
        <v>ř</v>
      </c>
      <c r="BE6" t="str">
        <f>CONCATENATE(BC6,BD6)</f>
        <v>řř</v>
      </c>
    </row>
    <row r="7" spans="1:57" ht="15.9" customHeight="1" thickTop="1" x14ac:dyDescent="0.3">
      <c r="A7" s="87">
        <v>1</v>
      </c>
      <c r="B7" s="81" t="s">
        <v>34</v>
      </c>
      <c r="C7" s="82">
        <v>39</v>
      </c>
      <c r="D7" s="83" t="s">
        <v>38</v>
      </c>
      <c r="E7" s="10" t="s">
        <v>39</v>
      </c>
      <c r="F7" s="9">
        <v>2011</v>
      </c>
      <c r="G7" s="84">
        <v>8</v>
      </c>
      <c r="H7" s="85">
        <v>37.299999999999997</v>
      </c>
      <c r="I7" s="76" t="s">
        <v>40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5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57" ht="15.9" customHeight="1" x14ac:dyDescent="0.3">
      <c r="A8" s="87">
        <v>2</v>
      </c>
      <c r="B8" s="86" t="s">
        <v>34</v>
      </c>
      <c r="C8" s="84">
        <v>39</v>
      </c>
      <c r="D8" s="83" t="s">
        <v>41</v>
      </c>
      <c r="E8" s="10" t="s">
        <v>42</v>
      </c>
      <c r="F8" s="9">
        <v>2011</v>
      </c>
      <c r="G8" s="84">
        <v>48</v>
      </c>
      <c r="H8" s="85">
        <v>38.6</v>
      </c>
      <c r="I8" s="74" t="s">
        <v>40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5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108">
        <v>3</v>
      </c>
      <c r="B9" s="109" t="s">
        <v>34</v>
      </c>
      <c r="C9" s="110">
        <v>39</v>
      </c>
      <c r="D9" s="83" t="s">
        <v>43</v>
      </c>
      <c r="E9" s="10" t="s">
        <v>39</v>
      </c>
      <c r="F9" s="36">
        <v>2012</v>
      </c>
      <c r="G9" s="111">
        <v>134</v>
      </c>
      <c r="H9" s="112">
        <v>37.1</v>
      </c>
      <c r="I9" s="113" t="s">
        <v>40</v>
      </c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57" ht="15.9" customHeight="1" x14ac:dyDescent="0.3">
      <c r="A10" s="114"/>
      <c r="B10" s="115"/>
      <c r="C10" s="116"/>
      <c r="D10" s="117"/>
      <c r="E10" s="118"/>
      <c r="F10" s="119"/>
      <c r="G10" s="116"/>
      <c r="H10" s="120"/>
      <c r="I10" s="92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57" ht="15.9" hidden="1" customHeight="1" x14ac:dyDescent="0.3">
      <c r="A11" s="121"/>
      <c r="B11" s="122"/>
      <c r="C11" s="123"/>
      <c r="D11" s="124"/>
      <c r="E11" s="125"/>
      <c r="F11" s="126"/>
      <c r="G11" s="127"/>
      <c r="H11" s="128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57" ht="15.9" hidden="1" customHeight="1" x14ac:dyDescent="0.3">
      <c r="A12" s="121"/>
      <c r="B12" s="129"/>
      <c r="C12" s="127"/>
      <c r="D12" s="124"/>
      <c r="E12" s="125"/>
      <c r="F12" s="126"/>
      <c r="G12" s="127"/>
      <c r="H12" s="128"/>
      <c r="I12" s="46"/>
      <c r="K12" s="56" t="str">
        <f>[1]List1!$B$109</f>
        <v xml:space="preserve">A přípravka žáci </v>
      </c>
      <c r="L12" s="46" t="str">
        <f t="shared" si="0"/>
        <v>x</v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>
        <f t="shared" ref="U12:U14" si="5">IF(L12="x",20,"")</f>
        <v>20</v>
      </c>
      <c r="V12" s="58">
        <f t="shared" si="1"/>
        <v>1</v>
      </c>
      <c r="W12" s="58">
        <f t="shared" ref="W12:W13" si="6">IF(L12="x",1,0)</f>
        <v>1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1</v>
      </c>
      <c r="AA12" t="str">
        <f t="shared" si="3"/>
        <v xml:space="preserve">A přípravka žáci </v>
      </c>
      <c r="AB12" s="55" t="str">
        <f>[1]List1!$A$109</f>
        <v>A příp</v>
      </c>
      <c r="AC12" t="str">
        <f t="shared" si="4"/>
        <v>A příp</v>
      </c>
    </row>
    <row r="13" spans="1:57" ht="15.9" hidden="1" customHeight="1" x14ac:dyDescent="0.3">
      <c r="A13" s="121"/>
      <c r="B13" s="122"/>
      <c r="C13" s="123"/>
      <c r="D13" s="124"/>
      <c r="E13" s="125"/>
      <c r="F13" s="126"/>
      <c r="G13" s="127"/>
      <c r="H13" s="128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57" ht="15.9" hidden="1" customHeight="1" thickBot="1" x14ac:dyDescent="0.35">
      <c r="A14" s="121"/>
      <c r="B14" s="122"/>
      <c r="C14" s="123"/>
      <c r="D14" s="124"/>
      <c r="E14" s="125"/>
      <c r="F14" s="126"/>
      <c r="G14" s="127"/>
      <c r="H14" s="128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21"/>
      <c r="B15" s="129"/>
      <c r="C15" s="127"/>
      <c r="D15" s="124"/>
      <c r="E15" s="125"/>
      <c r="F15" s="126"/>
      <c r="G15" s="127"/>
      <c r="H15" s="128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57" ht="15.9" hidden="1" customHeight="1" x14ac:dyDescent="0.3">
      <c r="A16" s="121"/>
      <c r="B16" s="129"/>
      <c r="C16" s="127"/>
      <c r="D16" s="124"/>
      <c r="E16" s="125"/>
      <c r="F16" s="126"/>
      <c r="G16" s="127"/>
      <c r="H16" s="128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" hidden="1" customHeight="1" x14ac:dyDescent="0.3">
      <c r="A17" s="121"/>
      <c r="B17" s="122"/>
      <c r="C17" s="123"/>
      <c r="D17" s="124"/>
      <c r="E17" s="125"/>
      <c r="F17" s="126"/>
      <c r="G17" s="127"/>
      <c r="H17" s="128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" hidden="1" customHeight="1" x14ac:dyDescent="0.3">
      <c r="A18" s="121"/>
      <c r="B18" s="122"/>
      <c r="C18" s="123"/>
      <c r="D18" s="124"/>
      <c r="E18" s="125"/>
      <c r="F18" s="126"/>
      <c r="G18" s="127"/>
      <c r="H18" s="128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21"/>
      <c r="B19" s="129"/>
      <c r="C19" s="127"/>
      <c r="D19" s="124"/>
      <c r="E19" s="125"/>
      <c r="F19" s="126"/>
      <c r="G19" s="127"/>
      <c r="H19" s="128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21"/>
      <c r="B20" s="130"/>
      <c r="C20" s="131"/>
      <c r="D20" s="124"/>
      <c r="E20" s="125"/>
      <c r="F20" s="132"/>
      <c r="G20" s="133"/>
      <c r="H20" s="134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21"/>
      <c r="B21" s="129" t="s">
        <v>1</v>
      </c>
      <c r="C21" s="127">
        <v>74</v>
      </c>
      <c r="D21" s="124"/>
      <c r="E21" s="125"/>
      <c r="F21" s="126"/>
      <c r="G21" s="127"/>
      <c r="H21" s="128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21"/>
      <c r="B22" s="130"/>
      <c r="C22" s="131"/>
      <c r="D22" s="124"/>
      <c r="E22" s="125"/>
      <c r="F22" s="132"/>
      <c r="G22" s="133"/>
      <c r="H22" s="134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21"/>
      <c r="B23" s="129"/>
      <c r="C23" s="127"/>
      <c r="D23" s="124"/>
      <c r="E23" s="125"/>
      <c r="F23" s="126"/>
      <c r="G23" s="127"/>
      <c r="H23" s="128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20</v>
      </c>
      <c r="V23" s="58">
        <f>SUM(V15:V21)</f>
        <v>0</v>
      </c>
      <c r="W23" s="58">
        <f>SUM(W7:W22)</f>
        <v>1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" hidden="1" customHeight="1" x14ac:dyDescent="0.3">
      <c r="A24" s="121"/>
      <c r="B24" s="129"/>
      <c r="C24" s="127"/>
      <c r="D24" s="124"/>
      <c r="E24" s="125"/>
      <c r="F24" s="126"/>
      <c r="G24" s="127"/>
      <c r="H24" s="128"/>
      <c r="I24" s="46"/>
    </row>
    <row r="25" spans="1:29" ht="15.9" hidden="1" customHeight="1" x14ac:dyDescent="0.3">
      <c r="A25" s="121"/>
      <c r="B25" s="129"/>
      <c r="C25" s="127"/>
      <c r="D25" s="124"/>
      <c r="E25" s="125"/>
      <c r="F25" s="126"/>
      <c r="G25" s="127"/>
      <c r="H25" s="128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" hidden="1" customHeight="1" x14ac:dyDescent="0.3">
      <c r="A26" s="121"/>
      <c r="B26" s="129"/>
      <c r="C26" s="127"/>
      <c r="D26" s="124"/>
      <c r="E26" s="125"/>
      <c r="F26" s="126"/>
      <c r="G26" s="127"/>
      <c r="H26" s="128"/>
      <c r="I26" s="46"/>
    </row>
    <row r="27" spans="1:29" ht="15.9" hidden="1" customHeight="1" x14ac:dyDescent="0.3">
      <c r="A27" s="121"/>
      <c r="B27" s="129"/>
      <c r="C27" s="127"/>
      <c r="D27" s="124"/>
      <c r="E27" s="125"/>
      <c r="F27" s="126"/>
      <c r="G27" s="127"/>
      <c r="H27" s="128"/>
      <c r="I27" s="46"/>
      <c r="T27" s="55" t="str">
        <f>[1]List1!$A$104</f>
        <v>chyba</v>
      </c>
    </row>
    <row r="28" spans="1:29" ht="15.9" hidden="1" customHeight="1" x14ac:dyDescent="0.3">
      <c r="A28" s="121"/>
      <c r="B28" s="46"/>
      <c r="C28" s="135"/>
      <c r="D28" s="136"/>
      <c r="E28" s="125"/>
      <c r="F28" s="126"/>
      <c r="G28" s="137"/>
      <c r="H28" s="138"/>
      <c r="I28" s="46"/>
      <c r="T28" s="55" t="str">
        <f>[1]List1!$A$186</f>
        <v>OK</v>
      </c>
    </row>
    <row r="29" spans="1:29" ht="15.9" hidden="1" customHeight="1" x14ac:dyDescent="0.3">
      <c r="A29" s="121"/>
      <c r="B29" s="46"/>
      <c r="C29" s="46"/>
      <c r="D29" s="136"/>
      <c r="E29" s="125"/>
      <c r="F29" s="126"/>
      <c r="G29" s="137"/>
      <c r="H29" s="138"/>
      <c r="I29" s="46"/>
      <c r="T29" s="55" t="str">
        <f>[1]List1!$A$190</f>
        <v>zadej styl</v>
      </c>
    </row>
    <row r="30" spans="1:29" ht="15.9" hidden="1" customHeight="1" x14ac:dyDescent="0.3">
      <c r="A30" s="121"/>
      <c r="B30" s="46"/>
      <c r="C30" s="46"/>
      <c r="D30" s="136"/>
      <c r="E30" s="125"/>
      <c r="F30" s="126"/>
      <c r="G30" s="137"/>
      <c r="H30" s="138"/>
      <c r="I30" s="46"/>
      <c r="T30" s="55" t="str">
        <f>[1]List1!$A$191</f>
        <v>zadej kategorii</v>
      </c>
    </row>
    <row r="31" spans="1:29" ht="15.9" hidden="1" customHeight="1" x14ac:dyDescent="0.3">
      <c r="A31" s="121"/>
      <c r="B31" s="46"/>
      <c r="C31" s="135"/>
      <c r="D31" s="136"/>
      <c r="E31" s="125"/>
      <c r="F31" s="126"/>
      <c r="G31" s="137"/>
      <c r="H31" s="138"/>
      <c r="I31" s="46"/>
      <c r="T31" s="55" t="str">
        <f>[1]List1!$A$192</f>
        <v>mnoho stylů</v>
      </c>
    </row>
    <row r="32" spans="1:29" ht="15.9" hidden="1" customHeight="1" x14ac:dyDescent="0.3">
      <c r="A32" s="121"/>
      <c r="B32" s="46"/>
      <c r="C32" s="46"/>
      <c r="D32" s="136"/>
      <c r="E32" s="125"/>
      <c r="F32" s="126"/>
      <c r="G32" s="137"/>
      <c r="H32" s="138"/>
      <c r="I32" s="46"/>
      <c r="T32" s="55" t="str">
        <f>[1]List1!$A$193</f>
        <v>mnoho kategorií</v>
      </c>
    </row>
    <row r="33" spans="1:20" ht="15.9" hidden="1" customHeight="1" x14ac:dyDescent="0.3">
      <c r="A33" s="121"/>
      <c r="B33" s="46"/>
      <c r="C33" s="46"/>
      <c r="D33" s="136"/>
      <c r="E33" s="125"/>
      <c r="F33" s="126"/>
      <c r="G33" s="137"/>
      <c r="H33" s="138"/>
      <c r="I33" s="46"/>
      <c r="T33" s="55" t="str">
        <f>[1]List1!$A$196</f>
        <v>ženy</v>
      </c>
    </row>
    <row r="34" spans="1:20" ht="15.9" hidden="1" customHeight="1" x14ac:dyDescent="0.3">
      <c r="A34" s="121"/>
      <c r="B34" s="46"/>
      <c r="C34" s="135"/>
      <c r="D34" s="136"/>
      <c r="E34" s="125"/>
      <c r="F34" s="126"/>
      <c r="G34" s="137"/>
      <c r="H34" s="138"/>
      <c r="I34" s="139"/>
    </row>
    <row r="35" spans="1:20" ht="15.9" hidden="1" customHeight="1" x14ac:dyDescent="0.25">
      <c r="A35" s="57"/>
      <c r="B35" s="46"/>
      <c r="C35" s="46"/>
      <c r="D35" s="34"/>
      <c r="E35" s="140"/>
      <c r="F35" s="34"/>
      <c r="G35" s="34"/>
      <c r="H35" s="34"/>
      <c r="I35" s="34"/>
    </row>
    <row r="36" spans="1:20" x14ac:dyDescent="0.25">
      <c r="A36" s="80" t="str">
        <f>'[2]Základní údaje'!$B$7</f>
        <v xml:space="preserve">Čechovice,  3.12.2022 </v>
      </c>
      <c r="B36" s="79"/>
      <c r="C36" s="79"/>
      <c r="D36" s="91"/>
      <c r="E36" s="91"/>
    </row>
    <row r="37" spans="1:20" x14ac:dyDescent="0.25">
      <c r="D37" s="77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tabSelected="1" zoomScaleSheetLayoutView="100" workbookViewId="0">
      <selection activeCell="L65" sqref="L65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8" width="3.6640625" style="161" customWidth="1"/>
    <col min="29" max="29" width="3.6640625" style="168" customWidth="1"/>
    <col min="30" max="33" width="3.6640625" style="168" hidden="1" customWidth="1"/>
    <col min="34" max="34" width="5.88671875" style="168" hidden="1" customWidth="1"/>
    <col min="35" max="35" width="3.6640625" style="168" hidden="1" customWidth="1"/>
    <col min="36" max="76" width="4.6640625" style="168" hidden="1" customWidth="1"/>
    <col min="77" max="80" width="5.6640625" style="168" hidden="1" customWidth="1"/>
    <col min="81" max="88" width="4.6640625" style="168" hidden="1" customWidth="1"/>
    <col min="89" max="89" width="19.88671875" style="163" hidden="1" customWidth="1"/>
    <col min="90" max="90" width="9.109375" style="168" hidden="1" customWidth="1"/>
    <col min="91" max="91" width="16.44140625" style="164" hidden="1" customWidth="1"/>
    <col min="92" max="92" width="9.109375" style="168" hidden="1" customWidth="1"/>
    <col min="93" max="93" width="9.5546875" style="168" hidden="1" customWidth="1"/>
    <col min="94" max="99" width="5.6640625" style="168" hidden="1" customWidth="1"/>
    <col min="100" max="105" width="9.109375" style="168" hidden="1" customWidth="1"/>
    <col min="106" max="106" width="5.109375" style="168" hidden="1" customWidth="1"/>
    <col min="107" max="112" width="6.6640625" style="168" hidden="1" customWidth="1"/>
    <col min="113" max="120" width="4.6640625" style="168" hidden="1" customWidth="1"/>
    <col min="121" max="121" width="18.6640625" style="168" hidden="1" customWidth="1"/>
    <col min="122" max="122" width="9.109375" style="168" hidden="1" customWidth="1"/>
    <col min="123" max="123" width="7.88671875" style="168" hidden="1" customWidth="1"/>
    <col min="124" max="124" width="18.6640625" style="55" hidden="1" customWidth="1"/>
    <col min="125" max="125" width="9.109375" style="55" hidden="1" customWidth="1"/>
    <col min="126" max="130" width="9.109375" hidden="1" customWidth="1"/>
  </cols>
  <sheetData>
    <row r="1" spans="1:125" ht="54.9" customHeight="1" x14ac:dyDescent="0.25">
      <c r="A1" s="172" t="str">
        <f>[1]List1!$A$11</f>
        <v>Tabulka kvalifikace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9" t="str">
        <f>[1]List1!$A$269</f>
        <v>lopatky</v>
      </c>
      <c r="Z1" s="179" t="str">
        <f>[1]List1!$A$270</f>
        <v>technická převaha</v>
      </c>
      <c r="AA1" s="179" t="str">
        <f>[1]List1!$A$268</f>
        <v>vítězství na body</v>
      </c>
      <c r="AB1" s="162"/>
      <c r="AC1" s="162"/>
      <c r="AD1" s="162"/>
      <c r="AE1" s="162"/>
      <c r="AF1" s="162"/>
      <c r="AG1" s="162"/>
      <c r="AH1" s="162"/>
      <c r="AI1" s="162"/>
    </row>
    <row r="2" spans="1:125" ht="17.399999999999999" x14ac:dyDescent="0.3">
      <c r="A2" s="195" t="str">
        <f>'Vážní listina'!A2:I2</f>
        <v>XVII. ročník turnaje v zápase řecko-římském O pohár Františka Nesvadbíka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Y2" s="179"/>
      <c r="Z2" s="179"/>
      <c r="AA2" s="179"/>
      <c r="AB2" s="162"/>
      <c r="AC2" s="162"/>
      <c r="AD2" s="162"/>
      <c r="AE2" s="162"/>
      <c r="AF2" s="162"/>
      <c r="AG2" s="162"/>
      <c r="AH2" s="162"/>
      <c r="AI2" s="162"/>
      <c r="BQ2" s="168" t="s">
        <v>8</v>
      </c>
      <c r="BS2" s="168">
        <f>BS26</f>
        <v>12</v>
      </c>
      <c r="CK2" s="163">
        <v>1</v>
      </c>
      <c r="CM2" s="164">
        <v>0</v>
      </c>
      <c r="CQ2" s="168">
        <v>999</v>
      </c>
    </row>
    <row r="3" spans="1:125" x14ac:dyDescent="0.25">
      <c r="A3" s="25" t="str">
        <f>CONCATENATE([1]List1!$A$3)</f>
        <v>Místo:</v>
      </c>
      <c r="B3" s="203" t="str">
        <f>CONCATENATE('Vážní listina'!D3)</f>
        <v>Čechovice</v>
      </c>
      <c r="C3" s="203"/>
      <c r="D3" s="203"/>
      <c r="E3" s="203"/>
      <c r="Q3" s="38"/>
      <c r="R3" s="38"/>
      <c r="S3" s="38"/>
      <c r="T3" s="38"/>
      <c r="U3" s="8"/>
      <c r="Y3" s="179"/>
      <c r="Z3" s="179"/>
      <c r="AA3" s="179"/>
      <c r="AB3" s="162"/>
      <c r="AC3" s="162"/>
      <c r="AD3" s="162"/>
      <c r="AE3" s="162"/>
      <c r="AF3" s="162"/>
      <c r="AG3" s="162"/>
      <c r="AH3" s="162"/>
      <c r="AI3" s="162"/>
      <c r="BY3" s="168" t="s">
        <v>10</v>
      </c>
      <c r="BZ3" s="168" t="s">
        <v>12</v>
      </c>
      <c r="CB3" s="168" t="s">
        <v>13</v>
      </c>
      <c r="CD3" s="168" t="s">
        <v>14</v>
      </c>
      <c r="CE3" s="168" t="s">
        <v>15</v>
      </c>
      <c r="CF3" s="168" t="s">
        <v>16</v>
      </c>
      <c r="CG3" s="168" t="s">
        <v>17</v>
      </c>
      <c r="CH3" s="168" t="s">
        <v>18</v>
      </c>
      <c r="CK3" s="163" t="s">
        <v>19</v>
      </c>
      <c r="DR3" s="168" t="s">
        <v>32</v>
      </c>
    </row>
    <row r="4" spans="1:125" ht="31.5" customHeight="1" x14ac:dyDescent="0.25">
      <c r="A4" s="68" t="str">
        <f>CONCATENATE([1]List1!$A$4)</f>
        <v>Datum:</v>
      </c>
      <c r="B4" s="145" t="str">
        <f>CONCATENATE('Vážní listina'!D4)</f>
        <v xml:space="preserve"> 3.12.2022 </v>
      </c>
      <c r="C4" s="145"/>
      <c r="D4" s="145"/>
      <c r="E4" s="145"/>
      <c r="F4" s="145"/>
      <c r="G4" s="240" t="str">
        <f>CONCATENATE([1]List1!$A$5)</f>
        <v>Hmotnost:</v>
      </c>
      <c r="H4" s="240"/>
      <c r="I4" s="240"/>
      <c r="J4" s="175" t="str">
        <f>CONCATENATE('Vážní listina'!F4)</f>
        <v>A příp 39 kg</v>
      </c>
      <c r="K4" s="175"/>
      <c r="L4" s="175"/>
      <c r="M4" s="175"/>
      <c r="N4" s="175"/>
      <c r="O4" s="175"/>
      <c r="P4" s="175"/>
      <c r="Q4" s="175"/>
      <c r="R4" s="175"/>
      <c r="S4" s="175"/>
      <c r="T4" s="40" t="str">
        <f>CONCATENATE([1]List1!$A$6)</f>
        <v>styl:</v>
      </c>
      <c r="U4" s="40"/>
      <c r="V4" s="40" t="str">
        <f>CONCATENATE('Vážní listina'!I4)</f>
        <v>ř.ř.</v>
      </c>
      <c r="W4" s="40"/>
      <c r="Y4" s="179"/>
      <c r="Z4" s="179"/>
      <c r="AA4" s="179"/>
      <c r="AB4" s="162"/>
      <c r="AC4" s="162"/>
      <c r="AD4" s="162"/>
      <c r="AE4" s="162"/>
      <c r="AF4" s="168">
        <f>SUM(AF8:AF16)</f>
        <v>6</v>
      </c>
      <c r="AG4" s="162"/>
      <c r="AH4" s="162"/>
      <c r="AI4" s="162"/>
      <c r="DD4" s="168">
        <v>99</v>
      </c>
      <c r="DI4" s="168" t="s">
        <v>2</v>
      </c>
      <c r="DR4" s="168">
        <f>IF(DG65=DN65,1,0)</f>
        <v>1</v>
      </c>
    </row>
    <row r="5" spans="1:125" s="34" customFormat="1" ht="13.8" thickBot="1" x14ac:dyDescent="0.3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Y5" s="179"/>
      <c r="Z5" s="179"/>
      <c r="AA5" s="179"/>
      <c r="AB5" s="162"/>
      <c r="AC5" s="162"/>
      <c r="AD5" s="162"/>
      <c r="AE5" s="162"/>
      <c r="AF5" s="169">
        <f>IF(AF4=0,0,1)</f>
        <v>1</v>
      </c>
      <c r="AG5" s="162"/>
      <c r="AH5" s="162"/>
      <c r="AI5" s="162"/>
      <c r="AJ5" s="169"/>
      <c r="AK5" s="241" t="str">
        <f>E6</f>
        <v>1. kolo</v>
      </c>
      <c r="AL5" s="241"/>
      <c r="AM5" s="241"/>
      <c r="AN5" s="241"/>
      <c r="AO5" s="241"/>
      <c r="AP5" s="241"/>
      <c r="AQ5" s="241"/>
      <c r="AR5" s="169"/>
      <c r="AS5" s="241" t="str">
        <f>H6</f>
        <v>2. kolo</v>
      </c>
      <c r="AT5" s="241"/>
      <c r="AU5" s="241"/>
      <c r="AV5" s="241"/>
      <c r="AW5" s="241"/>
      <c r="AX5" s="241"/>
      <c r="AY5" s="241"/>
      <c r="AZ5" s="169"/>
      <c r="BA5" s="241" t="str">
        <f>K6</f>
        <v>3. kolo</v>
      </c>
      <c r="BB5" s="241"/>
      <c r="BC5" s="241"/>
      <c r="BD5" s="241"/>
      <c r="BE5" s="241"/>
      <c r="BF5" s="241"/>
      <c r="BG5" s="241"/>
      <c r="BH5" s="169"/>
      <c r="BI5" s="241" t="str">
        <f>N6</f>
        <v>4. kolo</v>
      </c>
      <c r="BJ5" s="241"/>
      <c r="BK5" s="241"/>
      <c r="BL5" s="241"/>
      <c r="BM5" s="241"/>
      <c r="BN5" s="241"/>
      <c r="BO5" s="241"/>
      <c r="BP5" s="169"/>
      <c r="BQ5" s="241" t="str">
        <f>Q6</f>
        <v>5. kolo</v>
      </c>
      <c r="BR5" s="241"/>
      <c r="BS5" s="241"/>
      <c r="BT5" s="241"/>
      <c r="BU5" s="241"/>
      <c r="BV5" s="241"/>
      <c r="BW5" s="241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5"/>
      <c r="CL5" s="169"/>
      <c r="CM5" s="166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69"/>
      <c r="DP5" s="169"/>
      <c r="DQ5" s="169"/>
      <c r="DR5" s="169"/>
      <c r="DS5" s="169"/>
      <c r="DT5" s="39"/>
      <c r="DU5" s="39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19" t="str">
        <f>CONCATENATE([1]List1!$A$12)</f>
        <v>1. kolo</v>
      </c>
      <c r="F6" s="220"/>
      <c r="G6" s="221"/>
      <c r="H6" s="219" t="str">
        <f>CONCATENATE([1]List1!$A$13)</f>
        <v>2. kolo</v>
      </c>
      <c r="I6" s="220"/>
      <c r="J6" s="221"/>
      <c r="K6" s="219" t="str">
        <f>CONCATENATE([1]List1!$A$14)</f>
        <v>3. kolo</v>
      </c>
      <c r="L6" s="220"/>
      <c r="M6" s="221"/>
      <c r="N6" s="219" t="str">
        <f>CONCATENATE([1]List1!$A$15)</f>
        <v>4. kolo</v>
      </c>
      <c r="O6" s="220"/>
      <c r="P6" s="221"/>
      <c r="Q6" s="219" t="str">
        <f>CONCATENATE([1]List1!$A$16)</f>
        <v>5. kolo</v>
      </c>
      <c r="R6" s="220"/>
      <c r="S6" s="221"/>
      <c r="T6" s="209" t="str">
        <f>CONCATENATE([1]List1!$A$17)</f>
        <v>výsledky              B   T   O</v>
      </c>
      <c r="U6" s="210"/>
      <c r="V6" s="211"/>
      <c r="W6" s="5" t="str">
        <f>CONCATENATE([1]List1!$A$18)</f>
        <v>poř.</v>
      </c>
      <c r="Y6" s="161" t="str">
        <f>[1]List1!$A$264</f>
        <v>L</v>
      </c>
      <c r="Z6" s="161" t="str">
        <f>[1]List1!$A$265</f>
        <v>T</v>
      </c>
      <c r="AA6" s="161" t="str">
        <f>[1]List1!$A$263</f>
        <v>B</v>
      </c>
      <c r="AC6" s="168" t="s">
        <v>20</v>
      </c>
      <c r="AD6" s="167" t="s">
        <v>21</v>
      </c>
      <c r="AJ6" s="168" t="str">
        <f>D6</f>
        <v>los</v>
      </c>
      <c r="AK6" s="168" t="str">
        <f>[1]List1!$A$28</f>
        <v>B</v>
      </c>
      <c r="AL6" s="168" t="str">
        <f>[1]List1!$A$29</f>
        <v>T</v>
      </c>
      <c r="AM6" s="168" t="s">
        <v>10</v>
      </c>
      <c r="AN6" s="168" t="s">
        <v>11</v>
      </c>
      <c r="AO6" s="168" t="s">
        <v>22</v>
      </c>
      <c r="AP6" s="168" t="s">
        <v>20</v>
      </c>
      <c r="AQ6" s="167" t="s">
        <v>23</v>
      </c>
      <c r="AS6" s="168" t="str">
        <f>AK6</f>
        <v>B</v>
      </c>
      <c r="AT6" s="168" t="str">
        <f>AL6</f>
        <v>T</v>
      </c>
      <c r="AU6" s="168" t="s">
        <v>10</v>
      </c>
      <c r="AV6" s="168" t="s">
        <v>11</v>
      </c>
      <c r="AW6" s="168" t="s">
        <v>22</v>
      </c>
      <c r="AX6" s="168" t="s">
        <v>20</v>
      </c>
      <c r="AY6" s="167" t="s">
        <v>23</v>
      </c>
      <c r="BA6" s="168" t="str">
        <f>AS6</f>
        <v>B</v>
      </c>
      <c r="BB6" s="168" t="str">
        <f>AT6</f>
        <v>T</v>
      </c>
      <c r="BC6" s="168" t="s">
        <v>10</v>
      </c>
      <c r="BD6" s="168" t="s">
        <v>11</v>
      </c>
      <c r="BE6" s="168" t="s">
        <v>22</v>
      </c>
      <c r="BF6" s="168" t="s">
        <v>20</v>
      </c>
      <c r="BG6" s="167" t="s">
        <v>23</v>
      </c>
      <c r="BI6" s="168" t="str">
        <f>BA6</f>
        <v>B</v>
      </c>
      <c r="BJ6" s="168" t="str">
        <f>BB6</f>
        <v>T</v>
      </c>
      <c r="BK6" s="168" t="s">
        <v>10</v>
      </c>
      <c r="BL6" s="168" t="s">
        <v>11</v>
      </c>
      <c r="BM6" s="168" t="s">
        <v>22</v>
      </c>
      <c r="BN6" s="168" t="s">
        <v>20</v>
      </c>
      <c r="BO6" s="167" t="s">
        <v>23</v>
      </c>
      <c r="BQ6" s="168" t="str">
        <f>BI6</f>
        <v>B</v>
      </c>
      <c r="BR6" s="168" t="str">
        <f>BJ6</f>
        <v>T</v>
      </c>
      <c r="BS6" s="168" t="s">
        <v>10</v>
      </c>
      <c r="BT6" s="168" t="s">
        <v>11</v>
      </c>
      <c r="BU6" s="168" t="s">
        <v>22</v>
      </c>
      <c r="BV6" s="168" t="s">
        <v>20</v>
      </c>
      <c r="BW6" s="167" t="s">
        <v>23</v>
      </c>
      <c r="BY6" s="168" t="s">
        <v>24</v>
      </c>
      <c r="BZ6" s="168" t="s">
        <v>25</v>
      </c>
      <c r="CA6" s="168" t="s">
        <v>26</v>
      </c>
      <c r="CB6" s="168" t="s">
        <v>27</v>
      </c>
      <c r="CD6" s="168" t="str">
        <f>AK6</f>
        <v>B</v>
      </c>
      <c r="CE6" s="168" t="str">
        <f>AL6</f>
        <v>T</v>
      </c>
      <c r="CF6" s="167" t="s">
        <v>28</v>
      </c>
      <c r="CG6" s="167" t="str">
        <f>AD6</f>
        <v>dop. los</v>
      </c>
      <c r="CH6" s="167" t="str">
        <f>D6</f>
        <v>los</v>
      </c>
      <c r="CK6" s="163" t="s">
        <v>3</v>
      </c>
      <c r="CM6" s="164" t="s">
        <v>4</v>
      </c>
      <c r="CN6" s="168" t="s">
        <v>5</v>
      </c>
      <c r="CO6" s="168" t="s">
        <v>9</v>
      </c>
      <c r="CR6" s="168" t="s">
        <v>6</v>
      </c>
      <c r="CS6" s="168" t="s">
        <v>5</v>
      </c>
      <c r="CT6" s="168" t="s">
        <v>29</v>
      </c>
      <c r="CU6" s="47" t="s">
        <v>33</v>
      </c>
      <c r="CV6" s="168" t="str">
        <f>CT6</f>
        <v>poř.</v>
      </c>
      <c r="DB6" s="168" t="s">
        <v>30</v>
      </c>
      <c r="DC6" s="168" t="str">
        <f>W6</f>
        <v>poř.</v>
      </c>
      <c r="DD6" s="168" t="str">
        <f>D6</f>
        <v>los</v>
      </c>
      <c r="DE6" s="168" t="s">
        <v>3</v>
      </c>
      <c r="DF6" s="168" t="s">
        <v>6</v>
      </c>
      <c r="DG6" s="168" t="s">
        <v>5</v>
      </c>
      <c r="DH6" s="168" t="s">
        <v>9</v>
      </c>
      <c r="DI6" s="168">
        <v>1</v>
      </c>
      <c r="DJ6" s="168">
        <v>2</v>
      </c>
      <c r="DK6" s="168">
        <v>3</v>
      </c>
      <c r="DL6" s="168">
        <v>4</v>
      </c>
      <c r="DM6" s="168">
        <v>5</v>
      </c>
      <c r="DQ6" s="168" t="str">
        <f>A6</f>
        <v>příjmení a jméno</v>
      </c>
      <c r="DR6" s="168" t="str">
        <f>B6</f>
        <v>oddíl</v>
      </c>
      <c r="DS6" s="168" t="s">
        <v>29</v>
      </c>
      <c r="DT6" s="55" t="str">
        <f>A6</f>
        <v>příjmení a jméno</v>
      </c>
      <c r="DU6" s="55" t="str">
        <f>B6</f>
        <v>oddíl</v>
      </c>
    </row>
    <row r="7" spans="1:125" ht="14.25" customHeight="1" thickTop="1" thickBot="1" x14ac:dyDescent="0.3">
      <c r="A7" s="223" t="str">
        <f>IF('Vážní listina'!D7="","",'Vážní listina'!D7)</f>
        <v>Backalo Michail</v>
      </c>
      <c r="B7" s="225" t="str">
        <f>IF('Vážní listina'!D7="","",'Vážní listina'!E7)</f>
        <v>Ostr.</v>
      </c>
      <c r="C7" s="207"/>
      <c r="D7" s="227">
        <f>'Vážní listina'!A7</f>
        <v>1</v>
      </c>
      <c r="E7" s="213">
        <v>2</v>
      </c>
      <c r="F7" s="26">
        <v>4</v>
      </c>
      <c r="G7" s="27"/>
      <c r="H7" s="213">
        <v>3</v>
      </c>
      <c r="I7" s="26">
        <v>5</v>
      </c>
      <c r="J7" s="27"/>
      <c r="K7" s="213" t="s">
        <v>2</v>
      </c>
      <c r="L7" s="26"/>
      <c r="M7" s="27"/>
      <c r="N7" s="213"/>
      <c r="O7" s="26"/>
      <c r="P7" s="27"/>
      <c r="Q7" s="213"/>
      <c r="R7" s="26"/>
      <c r="S7" s="27"/>
      <c r="T7" s="236">
        <f>F7+I7+L7+O7+R7</f>
        <v>9</v>
      </c>
      <c r="U7" s="238">
        <f>F8+I8+L8+O8+R8</f>
        <v>18</v>
      </c>
      <c r="V7" s="215">
        <f>G7+J7+M7+P7+S7</f>
        <v>0</v>
      </c>
      <c r="W7" s="212">
        <f>CU7</f>
        <v>1</v>
      </c>
      <c r="AJ7" s="168">
        <f>D7</f>
        <v>1</v>
      </c>
      <c r="AK7" s="168">
        <f>F7</f>
        <v>4</v>
      </c>
      <c r="AL7" s="168">
        <f>$F$8</f>
        <v>12</v>
      </c>
      <c r="AM7" s="168">
        <f>IF($F$7=5,1,0)</f>
        <v>0</v>
      </c>
      <c r="AN7" s="168">
        <f>IF($F$7=4,1,0)</f>
        <v>1</v>
      </c>
      <c r="AO7" s="168">
        <f>IF($F$7=3,1,0)</f>
        <v>0</v>
      </c>
      <c r="AP7" s="168">
        <f>AM7+AN7+AO7</f>
        <v>1</v>
      </c>
      <c r="AQ7" s="168">
        <f>IF($F$7&lt;3,$F$8,0)</f>
        <v>0</v>
      </c>
      <c r="AS7" s="168">
        <f>I7</f>
        <v>5</v>
      </c>
      <c r="AT7" s="168">
        <f>I8</f>
        <v>6</v>
      </c>
      <c r="AU7" s="168">
        <f>IF($I$7=5,1,0)</f>
        <v>1</v>
      </c>
      <c r="AV7" s="168">
        <f>IF($I$7=4,1,0)</f>
        <v>0</v>
      </c>
      <c r="AW7" s="168">
        <f>IF($I$7=3,1,0)</f>
        <v>0</v>
      </c>
      <c r="AX7" s="168">
        <f>AU7+AV7+AW7</f>
        <v>1</v>
      </c>
      <c r="AY7" s="168">
        <f>IF($I$7&lt;3,$I$8,0)</f>
        <v>0</v>
      </c>
      <c r="BA7" s="168">
        <f>L7</f>
        <v>0</v>
      </c>
      <c r="BB7" s="168">
        <f>L8</f>
        <v>0</v>
      </c>
      <c r="BC7" s="168">
        <f>IF($L$7=5,1,0)</f>
        <v>0</v>
      </c>
      <c r="BD7" s="168">
        <f>IF($L$7=4,1,0)</f>
        <v>0</v>
      </c>
      <c r="BE7" s="168">
        <f>IF($L$7=3,1,0)</f>
        <v>0</v>
      </c>
      <c r="BF7" s="168">
        <f>BC7+BD7+BE7</f>
        <v>0</v>
      </c>
      <c r="BG7" s="168">
        <f>IF($L$7&lt;3,$L$8,0)</f>
        <v>0</v>
      </c>
      <c r="BI7" s="168">
        <f>O7</f>
        <v>0</v>
      </c>
      <c r="BJ7" s="168">
        <f>O8</f>
        <v>0</v>
      </c>
      <c r="BK7" s="168">
        <f>IF($O$7=5,1,0)</f>
        <v>0</v>
      </c>
      <c r="BL7" s="168">
        <f>IF($O$7=4,1,0)</f>
        <v>0</v>
      </c>
      <c r="BM7" s="168">
        <f>IF($O$7=3,1,0)</f>
        <v>0</v>
      </c>
      <c r="BN7" s="168">
        <f>BK7+BL7+BM7</f>
        <v>0</v>
      </c>
      <c r="BO7" s="168">
        <f>IF($O$7&lt;3,$O$8,0)</f>
        <v>0</v>
      </c>
      <c r="BQ7" s="168">
        <v>0</v>
      </c>
      <c r="BR7" s="168">
        <v>0</v>
      </c>
      <c r="BS7" s="168">
        <f>IF($R$7=5,1,0)</f>
        <v>0</v>
      </c>
      <c r="BT7" s="168">
        <f>IF($R$7=4,1,0)</f>
        <v>0</v>
      </c>
      <c r="BU7" s="168">
        <f>IF($R$7=3,1,0)</f>
        <v>0</v>
      </c>
      <c r="BV7" s="168">
        <f>BS7+BT7+BU7</f>
        <v>0</v>
      </c>
      <c r="BW7" s="168">
        <f>IF($R$7&lt;3,$R$8,0)</f>
        <v>0</v>
      </c>
      <c r="BY7" s="168">
        <f t="shared" ref="BY7:CB11" si="0">AM7+AU7+BC7+BK7+BS7</f>
        <v>1</v>
      </c>
      <c r="BZ7" s="168">
        <f t="shared" si="0"/>
        <v>1</v>
      </c>
      <c r="CA7" s="168">
        <f t="shared" si="0"/>
        <v>0</v>
      </c>
      <c r="CB7" s="168">
        <f t="shared" si="0"/>
        <v>2</v>
      </c>
      <c r="CD7" s="168">
        <f>BQ7+BI7+BA7+AS7+AK7</f>
        <v>9</v>
      </c>
      <c r="CE7" s="168">
        <f>U7</f>
        <v>18</v>
      </c>
      <c r="CF7" s="168">
        <f>AQ7+AY7+BG7+BO7+BW7</f>
        <v>0</v>
      </c>
      <c r="CG7" s="168">
        <f>IF((D7)="",9,AD8)</f>
        <v>8</v>
      </c>
      <c r="CH7" s="168">
        <f>IF((D7)="",9,D7)</f>
        <v>1</v>
      </c>
      <c r="CK7" s="164">
        <f>IF(CH7=9,$CK$2,((((((10+CB7)*100+CD7)*10+BY7)*10+BZ7)*100+CE7)*100+CF7)+0.1*CG7+0.01*CH7)</f>
        <v>1209111800.8099999</v>
      </c>
      <c r="CM7" s="164">
        <f>IF(CH7=9,$CM$2,(LARGE($CK$7:$CK$11,AJ7)))</f>
        <v>1209111800.8099999</v>
      </c>
      <c r="CN7" s="168">
        <f>LEN(CM7)</f>
        <v>13</v>
      </c>
      <c r="CO7" s="168">
        <f>VALUE(MID(CM7,CN7,1))</f>
        <v>1</v>
      </c>
      <c r="CP7" s="168">
        <v>1</v>
      </c>
      <c r="CQ7" s="168">
        <f>IF(CO7=0,$CQ$2,(CO7*100+CP7))</f>
        <v>101</v>
      </c>
      <c r="CR7" s="168">
        <f>SMALL($CQ$7:$CQ$11,CP7)</f>
        <v>101</v>
      </c>
      <c r="CS7" s="168">
        <f>LEN(CR7)</f>
        <v>3</v>
      </c>
      <c r="CT7" s="168">
        <f>VALUE(MID(CR7,CS7,1))</f>
        <v>1</v>
      </c>
      <c r="CU7" s="168">
        <f>IF($DR$4=0,"",CT7)</f>
        <v>1</v>
      </c>
      <c r="CV7" s="168">
        <f>CT7</f>
        <v>1</v>
      </c>
      <c r="DB7" s="168">
        <v>1</v>
      </c>
      <c r="DC7" s="168">
        <f>W7</f>
        <v>1</v>
      </c>
      <c r="DD7" s="168">
        <f>D7</f>
        <v>1</v>
      </c>
      <c r="DE7" s="168">
        <f>IF(DC7=0,$DD$4,(DC7*10+DD7))</f>
        <v>11</v>
      </c>
      <c r="DF7" s="168">
        <f>SMALL(($DE$7:$DE$11),DB7)</f>
        <v>11</v>
      </c>
      <c r="DG7" s="168">
        <f>LEN(DF7)</f>
        <v>2</v>
      </c>
      <c r="DH7" s="168">
        <f>VALUE(MID(DF7,DG7,1))</f>
        <v>1</v>
      </c>
      <c r="DI7" s="168">
        <f>(IF(E7=$DI$4,1,(IF(F7="",0,1))))</f>
        <v>1</v>
      </c>
      <c r="DJ7" s="168">
        <f>IF(H7=$DI$4,1,(IF(I7="",0,1)))</f>
        <v>1</v>
      </c>
      <c r="DK7" s="168">
        <f>IF(K7=$DI$4,1,(IF(L7="",0,1)))</f>
        <v>1</v>
      </c>
      <c r="DL7" s="168">
        <f>IF(N7=$DI$4,1,(IF(O7="",0,1)))</f>
        <v>0</v>
      </c>
      <c r="DM7" s="168">
        <f>IF(Q7=$DI$4,1,(IF(R7="",0,1)))</f>
        <v>0</v>
      </c>
      <c r="DQ7" s="56" t="str">
        <f>A7</f>
        <v>Backalo Michail</v>
      </c>
      <c r="DR7" s="56" t="str">
        <f>B7</f>
        <v>Ostr.</v>
      </c>
      <c r="DS7" s="168">
        <f>IF($DR$4=0,"",(IF((DC7)=0,"",DB7)))</f>
        <v>1</v>
      </c>
      <c r="DT7" s="55" t="str">
        <f>IF($DR$4=0,"",(IF(DQ7=0,"",(INDEX($DQ$7:$DQ$11,DH7)))))</f>
        <v>Backalo Michail</v>
      </c>
      <c r="DU7" s="55" t="str">
        <f>IF($DR$4=0,"",(IF(DQ7=0,"",(INDEX($DR$7:$DR$11,DH7)))))</f>
        <v>Ostr.</v>
      </c>
    </row>
    <row r="8" spans="1:125" ht="14.25" customHeight="1" thickBot="1" x14ac:dyDescent="0.3">
      <c r="A8" s="224"/>
      <c r="B8" s="226"/>
      <c r="C8" s="208"/>
      <c r="D8" s="228"/>
      <c r="E8" s="214"/>
      <c r="F8" s="94">
        <v>12</v>
      </c>
      <c r="G8" s="95"/>
      <c r="H8" s="214"/>
      <c r="I8" s="94">
        <v>6</v>
      </c>
      <c r="J8" s="95"/>
      <c r="K8" s="214"/>
      <c r="L8" s="94"/>
      <c r="M8" s="95"/>
      <c r="N8" s="214"/>
      <c r="O8" s="94"/>
      <c r="P8" s="95"/>
      <c r="Q8" s="214"/>
      <c r="R8" s="94"/>
      <c r="S8" s="95"/>
      <c r="T8" s="237"/>
      <c r="U8" s="239"/>
      <c r="V8" s="216"/>
      <c r="W8" s="204"/>
      <c r="Y8" s="161">
        <f>AM7+AU7+BC7+BK7+BS7</f>
        <v>1</v>
      </c>
      <c r="Z8" s="161">
        <f>AN7+AV7+BD7+BL7+BT7</f>
        <v>1</v>
      </c>
      <c r="AA8" s="161">
        <f>AO7+AW7+BE7+BM7+BU7</f>
        <v>0</v>
      </c>
      <c r="AC8" s="168">
        <f>Y8+Z8+AA8</f>
        <v>2</v>
      </c>
      <c r="AD8" s="168">
        <f>9-D7</f>
        <v>8</v>
      </c>
      <c r="AF8" s="168">
        <f>IF(F7="",0,1)+IF(I7="",0,1)+IF(L7="",0,1)+IF(O7="",0,1)+IF(R7="",0,1)</f>
        <v>2</v>
      </c>
      <c r="AG8" s="168">
        <f>IF($AF$5=0,0,(Y8*10+Z8))</f>
        <v>11</v>
      </c>
      <c r="AH8" s="168">
        <f>AG8*100</f>
        <v>1100</v>
      </c>
      <c r="AJ8" s="168">
        <f>D9</f>
        <v>2</v>
      </c>
      <c r="AK8" s="168">
        <f>F9</f>
        <v>0</v>
      </c>
      <c r="AL8" s="168">
        <f>$F$10</f>
        <v>0</v>
      </c>
      <c r="AM8" s="168">
        <f>IF($F$9=5,1,0)</f>
        <v>0</v>
      </c>
      <c r="AN8" s="168">
        <f>IF($F$9=4,1,0)</f>
        <v>0</v>
      </c>
      <c r="AO8" s="168">
        <f>IF($F$9=3,1,0)</f>
        <v>0</v>
      </c>
      <c r="AP8" s="168">
        <f t="shared" ref="AP8:AP11" si="1">AM8+AN8+AO8</f>
        <v>0</v>
      </c>
      <c r="AQ8" s="168">
        <f>IF($F$9&lt;3,$F$10,0)</f>
        <v>0</v>
      </c>
      <c r="AS8" s="168">
        <f>I9</f>
        <v>0</v>
      </c>
      <c r="AT8" s="168">
        <f>I10</f>
        <v>0</v>
      </c>
      <c r="AU8" s="168">
        <f>IF($I$9=5,1,0)</f>
        <v>0</v>
      </c>
      <c r="AV8" s="168">
        <f>IF($I$9=4,1,0)</f>
        <v>0</v>
      </c>
      <c r="AW8" s="168">
        <f>IF($I$9=3,1,0)</f>
        <v>0</v>
      </c>
      <c r="AX8" s="168">
        <f t="shared" ref="AX8:AX11" si="2">AU8+AV8+AW8</f>
        <v>0</v>
      </c>
      <c r="AY8" s="168">
        <f>IF($I$9&lt;3,$I$10,0)</f>
        <v>0</v>
      </c>
      <c r="BA8" s="168">
        <f>L9</f>
        <v>0</v>
      </c>
      <c r="BB8" s="168">
        <f>L10</f>
        <v>2</v>
      </c>
      <c r="BC8" s="168">
        <f>IF($L$9=5,1,0)</f>
        <v>0</v>
      </c>
      <c r="BD8" s="168">
        <f>IF($L$9=4,1,0)</f>
        <v>0</v>
      </c>
      <c r="BE8" s="168">
        <f>IF($L$9=3,1,0)</f>
        <v>0</v>
      </c>
      <c r="BF8" s="168">
        <f t="shared" ref="BF8:BF11" si="3">BC8+BD8+BE8</f>
        <v>0</v>
      </c>
      <c r="BG8" s="168">
        <f>IF($L$9&lt;3,$L$10,0)</f>
        <v>2</v>
      </c>
      <c r="BI8" s="168">
        <v>0</v>
      </c>
      <c r="BJ8" s="168">
        <v>0</v>
      </c>
      <c r="BK8" s="168">
        <f>IF($O$9=5,1,0)</f>
        <v>0</v>
      </c>
      <c r="BL8" s="168">
        <f>IF($O$9=4,1,0)</f>
        <v>0</v>
      </c>
      <c r="BM8" s="168">
        <f>IF($O$9=3,1,0)</f>
        <v>0</v>
      </c>
      <c r="BN8" s="168">
        <f t="shared" ref="BN8:BN11" si="4">BK8+BL8+BM8</f>
        <v>0</v>
      </c>
      <c r="BO8" s="168">
        <f>IF($O$9&lt;3,$O$10,0)</f>
        <v>0</v>
      </c>
      <c r="BQ8" s="168">
        <f>R9</f>
        <v>0</v>
      </c>
      <c r="BR8" s="168">
        <f>R10</f>
        <v>0</v>
      </c>
      <c r="BS8" s="168">
        <f>IF($R$9=5,1,0)</f>
        <v>0</v>
      </c>
      <c r="BT8" s="168">
        <f>IF($R$9=4,1,0)</f>
        <v>0</v>
      </c>
      <c r="BU8" s="168">
        <f>IF($R$9=3,1,0)</f>
        <v>0</v>
      </c>
      <c r="BV8" s="168">
        <f t="shared" ref="BV8:BV11" si="5">BS8+BT8+BU8</f>
        <v>0</v>
      </c>
      <c r="BW8" s="168">
        <f>IF($R$9&lt;3,$R$10,0)</f>
        <v>0</v>
      </c>
      <c r="BY8" s="168">
        <f t="shared" si="0"/>
        <v>0</v>
      </c>
      <c r="BZ8" s="168">
        <f t="shared" si="0"/>
        <v>0</v>
      </c>
      <c r="CA8" s="168">
        <f t="shared" si="0"/>
        <v>0</v>
      </c>
      <c r="CB8" s="168">
        <f t="shared" si="0"/>
        <v>0</v>
      </c>
      <c r="CD8" s="168">
        <f>BQ8+BI8+BA8+AS8+AK8</f>
        <v>0</v>
      </c>
      <c r="CE8" s="168">
        <f>U9</f>
        <v>2</v>
      </c>
      <c r="CF8" s="168">
        <f t="shared" ref="CF8:CF11" si="6">AQ8+AY8+BG8+BO8+BW8</f>
        <v>2</v>
      </c>
      <c r="CG8" s="168">
        <f>IF((D9)="",9,AD10)</f>
        <v>7</v>
      </c>
      <c r="CH8" s="168">
        <f>IF((D9)="",9,D9)</f>
        <v>2</v>
      </c>
      <c r="CK8" s="164">
        <f t="shared" ref="CK8:CK11" si="7">IF(CH8=9,$CK$2,((((((10+CB8)*100+CD8)*10+BY8)*10+BZ8)*100+CE8)*100+CF8)+0.1*CG8+0.01*CH8)</f>
        <v>1000000202.72</v>
      </c>
      <c r="CM8" s="164">
        <f t="shared" ref="CM8:CM11" si="8">IF(CH8=9,$CM$2,(LARGE($CK$7:$CK$11,AJ8)))</f>
        <v>1100100800.6299999</v>
      </c>
      <c r="CN8" s="168">
        <f t="shared" ref="CN8:CN11" si="9">LEN(CM8)</f>
        <v>13</v>
      </c>
      <c r="CO8" s="168">
        <f t="shared" ref="CO8:CO11" si="10">VALUE(MID(CM8,CN8,1))</f>
        <v>3</v>
      </c>
      <c r="CP8" s="168">
        <v>2</v>
      </c>
      <c r="CQ8" s="168">
        <f t="shared" ref="CQ8:CQ11" si="11">IF(CO8=0,$CQ$2,(CO8*100+CP8))</f>
        <v>302</v>
      </c>
      <c r="CR8" s="168">
        <f t="shared" ref="CR8:CR11" si="12">SMALL($CQ$7:$CQ$11,CP8)</f>
        <v>203</v>
      </c>
      <c r="CS8" s="168">
        <f t="shared" ref="CS8:CS11" si="13">LEN(CR8)</f>
        <v>3</v>
      </c>
      <c r="CT8" s="168">
        <f t="shared" ref="CT8:CT11" si="14">VALUE(MID(CR8,CS8,1))</f>
        <v>3</v>
      </c>
      <c r="CU8" s="168">
        <f t="shared" ref="CU8:CU11" si="15">IF($DR$4=0,"",CT8)</f>
        <v>3</v>
      </c>
      <c r="DB8" s="168">
        <v>2</v>
      </c>
      <c r="DC8" s="168">
        <f>W9</f>
        <v>3</v>
      </c>
      <c r="DD8" s="168">
        <f>D9</f>
        <v>2</v>
      </c>
      <c r="DE8" s="168">
        <f t="shared" ref="DE8:DE11" si="16">IF(DC8=0,$DD$4,(DC8*10+DD8))</f>
        <v>32</v>
      </c>
      <c r="DF8" s="168">
        <f t="shared" ref="DF8:DF11" si="17">SMALL(($DE$7:$DE$11),DB8)</f>
        <v>23</v>
      </c>
      <c r="DG8" s="168">
        <f t="shared" ref="DG8:DG11" si="18">LEN(DF8)</f>
        <v>2</v>
      </c>
      <c r="DH8" s="168">
        <f t="shared" ref="DH8:DH11" si="19">VALUE(MID(DF8,DG8,1))</f>
        <v>3</v>
      </c>
      <c r="DI8" s="168">
        <f>IF(E7=$DI$4,1,(IF(F8="",0,1)))</f>
        <v>1</v>
      </c>
      <c r="DJ8" s="168">
        <f>IF(H7=$DI$4,1,(IF(I8="",0,1)))</f>
        <v>1</v>
      </c>
      <c r="DK8" s="168">
        <f>IF(K7=$DI$4,1,(IF(L8="",0,1)))</f>
        <v>1</v>
      </c>
      <c r="DL8" s="168">
        <f>IF(N7=$DI$4,1,(IF(O8="",0,1)))</f>
        <v>0</v>
      </c>
      <c r="DM8" s="168">
        <f>IF(Q7=$DI$4,1,(IF(R8="",0,1)))</f>
        <v>0</v>
      </c>
      <c r="DQ8" s="56" t="str">
        <f>A9</f>
        <v>Slivoň Nikolas</v>
      </c>
      <c r="DR8" s="56" t="str">
        <f>B9</f>
        <v>Trenčín</v>
      </c>
      <c r="DS8" s="168">
        <f t="shared" ref="DS8:DS11" si="20">IF($DR$4=0,"",(IF((DC8)=0,"",DB8)))</f>
        <v>2</v>
      </c>
      <c r="DT8" s="55" t="str">
        <f t="shared" ref="DT8:DT11" si="21">IF($DR$4=0,"",(IF(DQ8=0,"",(INDEX($DQ$7:$DQ$11,DH8)))))</f>
        <v>Hladký Jakub</v>
      </c>
      <c r="DU8" s="55" t="str">
        <f t="shared" ref="DU8:DU11" si="22">IF($DR$4=0,"",(IF(DQ8=0,"",(INDEX($DR$7:$DR$11,DH8)))))</f>
        <v>Ostr.</v>
      </c>
    </row>
    <row r="9" spans="1:125" ht="14.25" customHeight="1" thickBot="1" x14ac:dyDescent="0.3">
      <c r="A9" s="224" t="str">
        <f>IF('Vážní listina'!D8="","",'Vážní listina'!D8)</f>
        <v>Slivoň Nikolas</v>
      </c>
      <c r="B9" s="226" t="str">
        <f>IF('Vážní listina'!D8="","",'Vážní listina'!E8)</f>
        <v>Trenčín</v>
      </c>
      <c r="C9" s="208"/>
      <c r="D9" s="228">
        <f>'Vážní listina'!A8</f>
        <v>2</v>
      </c>
      <c r="E9" s="214">
        <v>1</v>
      </c>
      <c r="F9" s="96">
        <v>0</v>
      </c>
      <c r="G9" s="97"/>
      <c r="H9" s="214" t="s">
        <v>2</v>
      </c>
      <c r="I9" s="96"/>
      <c r="J9" s="97"/>
      <c r="K9" s="214">
        <v>3</v>
      </c>
      <c r="L9" s="96">
        <v>0</v>
      </c>
      <c r="M9" s="97"/>
      <c r="N9" s="214"/>
      <c r="O9" s="96"/>
      <c r="P9" s="97"/>
      <c r="Q9" s="214"/>
      <c r="R9" s="96"/>
      <c r="S9" s="97"/>
      <c r="T9" s="237">
        <f>F9+I9+L9+O9+R9</f>
        <v>0</v>
      </c>
      <c r="U9" s="239">
        <f>F10+I10+L10+O10+R10</f>
        <v>2</v>
      </c>
      <c r="V9" s="216">
        <f>G9+J9+M9+P9+S9</f>
        <v>0</v>
      </c>
      <c r="W9" s="204">
        <f>CU8</f>
        <v>3</v>
      </c>
      <c r="AJ9" s="168">
        <f>D11</f>
        <v>3</v>
      </c>
      <c r="AK9" s="168">
        <f>F11</f>
        <v>0</v>
      </c>
      <c r="AL9" s="168">
        <f>$F$12</f>
        <v>0</v>
      </c>
      <c r="AM9" s="168">
        <f>IF($F$11=5,1,0)</f>
        <v>0</v>
      </c>
      <c r="AN9" s="168">
        <f>IF($F$11=4,1,0)</f>
        <v>0</v>
      </c>
      <c r="AO9" s="168">
        <f>IF($F$11=3,1,0)</f>
        <v>0</v>
      </c>
      <c r="AP9" s="168">
        <f t="shared" si="1"/>
        <v>0</v>
      </c>
      <c r="AQ9" s="168">
        <f>IF($F$11&lt;3,$F$12,0)</f>
        <v>0</v>
      </c>
      <c r="AS9" s="168">
        <f>I11</f>
        <v>0</v>
      </c>
      <c r="AT9" s="168">
        <f>I12</f>
        <v>0</v>
      </c>
      <c r="AU9" s="168">
        <f>IF($I$11=5,1,0)</f>
        <v>0</v>
      </c>
      <c r="AV9" s="168">
        <f>IF($I$11=4,1,0)</f>
        <v>0</v>
      </c>
      <c r="AW9" s="168">
        <f>IF($I$11=3,1,0)</f>
        <v>0</v>
      </c>
      <c r="AX9" s="168">
        <f t="shared" si="2"/>
        <v>0</v>
      </c>
      <c r="AY9" s="168">
        <f>IF($I$11&lt;3,$I$12,0)</f>
        <v>0</v>
      </c>
      <c r="BA9" s="168">
        <v>0</v>
      </c>
      <c r="BB9" s="168">
        <v>0</v>
      </c>
      <c r="BC9" s="168">
        <f>IF($L$11=5,1,0)</f>
        <v>1</v>
      </c>
      <c r="BD9" s="168">
        <f>IF($L$11=4,1,0)</f>
        <v>0</v>
      </c>
      <c r="BE9" s="168">
        <f>IF($L$11=3,1,0)</f>
        <v>0</v>
      </c>
      <c r="BF9" s="168">
        <f t="shared" si="3"/>
        <v>1</v>
      </c>
      <c r="BG9" s="168">
        <f>IF($L$11&lt;3,$L$12,0)</f>
        <v>0</v>
      </c>
      <c r="BI9" s="168">
        <f>O11</f>
        <v>0</v>
      </c>
      <c r="BJ9" s="168">
        <f>O12</f>
        <v>0</v>
      </c>
      <c r="BK9" s="168">
        <f>IF($O$11=5,1,0)</f>
        <v>0</v>
      </c>
      <c r="BL9" s="168">
        <f>IF($O$11=4,1,0)</f>
        <v>0</v>
      </c>
      <c r="BM9" s="168">
        <f>IF($O$11=3,1,0)</f>
        <v>0</v>
      </c>
      <c r="BN9" s="168">
        <f t="shared" si="4"/>
        <v>0</v>
      </c>
      <c r="BO9" s="168">
        <f>IF($O$11&lt;3,$O$12,0)</f>
        <v>0</v>
      </c>
      <c r="BQ9" s="168">
        <f>R11</f>
        <v>0</v>
      </c>
      <c r="BR9" s="168">
        <f>R12</f>
        <v>0</v>
      </c>
      <c r="BS9" s="168">
        <f>IF($R$11=5,1,0)</f>
        <v>0</v>
      </c>
      <c r="BT9" s="168">
        <f>IF($R$11=4,1,0)</f>
        <v>0</v>
      </c>
      <c r="BU9" s="168">
        <f>IF($R$11=3,1,0)</f>
        <v>0</v>
      </c>
      <c r="BV9" s="168">
        <f t="shared" si="5"/>
        <v>0</v>
      </c>
      <c r="BW9" s="168">
        <f>IF($R$11&lt;3,$R$12,0)</f>
        <v>0</v>
      </c>
      <c r="BY9" s="168">
        <f t="shared" si="0"/>
        <v>1</v>
      </c>
      <c r="BZ9" s="168">
        <f t="shared" si="0"/>
        <v>0</v>
      </c>
      <c r="CA9" s="168">
        <f t="shared" si="0"/>
        <v>0</v>
      </c>
      <c r="CB9" s="168">
        <f t="shared" si="0"/>
        <v>1</v>
      </c>
      <c r="CD9" s="168">
        <f>BQ9+BI9+BA9+AS9+AK9</f>
        <v>0</v>
      </c>
      <c r="CE9" s="168">
        <f>U11</f>
        <v>8</v>
      </c>
      <c r="CF9" s="168">
        <f t="shared" si="6"/>
        <v>0</v>
      </c>
      <c r="CG9" s="168">
        <f>IF((D11)="",9,AD12)</f>
        <v>6</v>
      </c>
      <c r="CH9" s="168">
        <f>IF((D11)="",9,D11)</f>
        <v>3</v>
      </c>
      <c r="CK9" s="164">
        <f t="shared" si="7"/>
        <v>1100100800.6299999</v>
      </c>
      <c r="CM9" s="164">
        <f t="shared" si="8"/>
        <v>1000000202.72</v>
      </c>
      <c r="CN9" s="168">
        <f t="shared" si="9"/>
        <v>13</v>
      </c>
      <c r="CO9" s="168">
        <f t="shared" si="10"/>
        <v>2</v>
      </c>
      <c r="CP9" s="168">
        <v>3</v>
      </c>
      <c r="CQ9" s="168">
        <f t="shared" si="11"/>
        <v>203</v>
      </c>
      <c r="CR9" s="168">
        <f t="shared" si="12"/>
        <v>302</v>
      </c>
      <c r="CS9" s="168">
        <f t="shared" si="13"/>
        <v>3</v>
      </c>
      <c r="CT9" s="168">
        <f t="shared" si="14"/>
        <v>2</v>
      </c>
      <c r="CU9" s="168">
        <f t="shared" si="15"/>
        <v>2</v>
      </c>
      <c r="CV9" s="168">
        <f>CT8</f>
        <v>3</v>
      </c>
      <c r="DB9" s="168">
        <v>3</v>
      </c>
      <c r="DC9" s="168">
        <f>W11</f>
        <v>2</v>
      </c>
      <c r="DD9" s="168">
        <f>D11</f>
        <v>3</v>
      </c>
      <c r="DE9" s="168">
        <f t="shared" si="16"/>
        <v>23</v>
      </c>
      <c r="DF9" s="168">
        <f t="shared" si="17"/>
        <v>32</v>
      </c>
      <c r="DG9" s="168">
        <f t="shared" si="18"/>
        <v>2</v>
      </c>
      <c r="DH9" s="168">
        <f t="shared" si="19"/>
        <v>2</v>
      </c>
      <c r="DI9" s="168">
        <f>IF(E9=$DI$4,1,(IF(F9="",0,1)))</f>
        <v>1</v>
      </c>
      <c r="DJ9" s="168">
        <f>IF(H9=$DI$4,1,(IF(I9="",0,1)))</f>
        <v>1</v>
      </c>
      <c r="DK9" s="168">
        <f>IF(K9=$DI$4,1,(IF(L9="",0,1)))</f>
        <v>1</v>
      </c>
      <c r="DL9" s="168">
        <f>IF(N9=$DI$4,1,(IF(O9="",0,1)))</f>
        <v>0</v>
      </c>
      <c r="DM9" s="168">
        <f>IF(Q9=$DI$4,1,(IF(R9="",0,1)))</f>
        <v>0</v>
      </c>
      <c r="DQ9" s="56" t="str">
        <f>A11</f>
        <v>Hladký Jakub</v>
      </c>
      <c r="DR9" s="56" t="str">
        <f>B11</f>
        <v>Ostr.</v>
      </c>
      <c r="DS9" s="168">
        <f t="shared" si="20"/>
        <v>3</v>
      </c>
      <c r="DT9" s="55" t="str">
        <f t="shared" si="21"/>
        <v>Slivoň Nikolas</v>
      </c>
      <c r="DU9" s="55" t="str">
        <f t="shared" si="22"/>
        <v>Trenčín</v>
      </c>
    </row>
    <row r="10" spans="1:125" ht="14.25" customHeight="1" thickBot="1" x14ac:dyDescent="0.3">
      <c r="A10" s="224"/>
      <c r="B10" s="226"/>
      <c r="C10" s="208"/>
      <c r="D10" s="228"/>
      <c r="E10" s="214"/>
      <c r="F10" s="94">
        <v>0</v>
      </c>
      <c r="G10" s="95"/>
      <c r="H10" s="214"/>
      <c r="I10" s="94"/>
      <c r="J10" s="95"/>
      <c r="K10" s="214"/>
      <c r="L10" s="94">
        <v>2</v>
      </c>
      <c r="M10" s="95"/>
      <c r="N10" s="214"/>
      <c r="O10" s="94"/>
      <c r="P10" s="95"/>
      <c r="Q10" s="214"/>
      <c r="R10" s="94"/>
      <c r="S10" s="95"/>
      <c r="T10" s="237"/>
      <c r="U10" s="239"/>
      <c r="V10" s="216"/>
      <c r="W10" s="204"/>
      <c r="Y10" s="161">
        <f>AM8+AU8+BC8+BK8+BS8</f>
        <v>0</v>
      </c>
      <c r="Z10" s="161">
        <f>AN8+AV8+BD8+BL8+BT8</f>
        <v>0</v>
      </c>
      <c r="AA10" s="161">
        <f>AO8+AW8+BE8+BM8+BU8</f>
        <v>0</v>
      </c>
      <c r="AC10" s="168">
        <f>Y10+Z10+AA10</f>
        <v>0</v>
      </c>
      <c r="AD10" s="168">
        <f>9-D9</f>
        <v>7</v>
      </c>
      <c r="AF10" s="168">
        <f>IF(F9="",0,1)+IF(I9="",0,1)+IF(L9="",0,1)+IF(O9="",0,1)+IF(R9="",0,1)</f>
        <v>2</v>
      </c>
      <c r="AG10" s="168">
        <f>IF($AF$5=0,0,(Y10*10+Z10))</f>
        <v>0</v>
      </c>
      <c r="AH10" s="168">
        <f>AG10*100</f>
        <v>0</v>
      </c>
      <c r="AJ10" s="168">
        <f>D13</f>
        <v>0</v>
      </c>
      <c r="AK10" s="168">
        <f>F13</f>
        <v>0</v>
      </c>
      <c r="AL10" s="168">
        <f>$F$14</f>
        <v>0</v>
      </c>
      <c r="AM10" s="168">
        <f>IF($F$13=5,1,0)</f>
        <v>0</v>
      </c>
      <c r="AN10" s="168">
        <f>IF($F$13=4,1,0)</f>
        <v>0</v>
      </c>
      <c r="AO10" s="168">
        <f>IF($F$13=3,1,0)</f>
        <v>0</v>
      </c>
      <c r="AP10" s="168">
        <f t="shared" si="1"/>
        <v>0</v>
      </c>
      <c r="AQ10" s="168">
        <f>IF($F$13&lt;3,$F$14,0)</f>
        <v>0</v>
      </c>
      <c r="AS10" s="168">
        <v>0</v>
      </c>
      <c r="AT10" s="168">
        <v>0</v>
      </c>
      <c r="AU10" s="168">
        <f>IF($I$13=5,1,0)</f>
        <v>0</v>
      </c>
      <c r="AV10" s="168">
        <f>IF($I$13=4,1,0)</f>
        <v>0</v>
      </c>
      <c r="AW10" s="168">
        <f>IF($I$13=3,1,0)</f>
        <v>0</v>
      </c>
      <c r="AX10" s="168">
        <f t="shared" si="2"/>
        <v>0</v>
      </c>
      <c r="AY10" s="168">
        <f>IF($I$13&lt;3,$I$14,0)</f>
        <v>0</v>
      </c>
      <c r="BA10" s="168">
        <f>L13</f>
        <v>0</v>
      </c>
      <c r="BB10" s="168">
        <f>L14</f>
        <v>0</v>
      </c>
      <c r="BC10" s="168">
        <f>IF($L$13=5,1,0)</f>
        <v>0</v>
      </c>
      <c r="BD10" s="168">
        <f>IF($L$13=4,1,0)</f>
        <v>0</v>
      </c>
      <c r="BE10" s="168">
        <f>IF($L$13=3,1,0)</f>
        <v>0</v>
      </c>
      <c r="BF10" s="168">
        <f t="shared" si="3"/>
        <v>0</v>
      </c>
      <c r="BG10" s="168">
        <f>IF($L$13&lt;3,$L$14,0)</f>
        <v>0</v>
      </c>
      <c r="BI10" s="168">
        <f>O13</f>
        <v>0</v>
      </c>
      <c r="BJ10" s="168">
        <f>O14</f>
        <v>0</v>
      </c>
      <c r="BK10" s="168">
        <f>IF($O$13=5,1,0)</f>
        <v>0</v>
      </c>
      <c r="BL10" s="168">
        <f>IF($O$13=4,1,0)</f>
        <v>0</v>
      </c>
      <c r="BM10" s="168">
        <f>IF($O$13=3,1,0)</f>
        <v>0</v>
      </c>
      <c r="BN10" s="168">
        <f t="shared" si="4"/>
        <v>0</v>
      </c>
      <c r="BO10" s="168">
        <f>IF($O$13&lt;3,$O$14,0)</f>
        <v>0</v>
      </c>
      <c r="BQ10" s="168">
        <f>R13</f>
        <v>0</v>
      </c>
      <c r="BR10" s="168">
        <f>R14</f>
        <v>0</v>
      </c>
      <c r="BS10" s="168">
        <f>IF($R$13=5,1,0)</f>
        <v>0</v>
      </c>
      <c r="BT10" s="168">
        <f>IF($R$13=4,1,0)</f>
        <v>0</v>
      </c>
      <c r="BU10" s="168">
        <f>IF($R$13=3,1,0)</f>
        <v>0</v>
      </c>
      <c r="BV10" s="168">
        <f t="shared" si="5"/>
        <v>0</v>
      </c>
      <c r="BW10" s="168">
        <f>IF($R$13&lt;3,$R$14,0)</f>
        <v>0</v>
      </c>
      <c r="BY10" s="168">
        <f t="shared" si="0"/>
        <v>0</v>
      </c>
      <c r="BZ10" s="168">
        <f t="shared" si="0"/>
        <v>0</v>
      </c>
      <c r="CA10" s="168">
        <f t="shared" si="0"/>
        <v>0</v>
      </c>
      <c r="CB10" s="168">
        <f t="shared" si="0"/>
        <v>0</v>
      </c>
      <c r="CD10" s="168">
        <f>BQ10+BI10+BA10+AS10+AK10</f>
        <v>0</v>
      </c>
      <c r="CE10" s="168">
        <f>U13</f>
        <v>0</v>
      </c>
      <c r="CF10" s="168">
        <f t="shared" si="6"/>
        <v>0</v>
      </c>
      <c r="CG10" s="168">
        <f>IF((D13)="",9,AD14)</f>
        <v>9</v>
      </c>
      <c r="CH10" s="168">
        <f>IF((D13)="",9,D13)</f>
        <v>9</v>
      </c>
      <c r="CK10" s="164">
        <f t="shared" si="7"/>
        <v>1</v>
      </c>
      <c r="CM10" s="164">
        <f t="shared" si="8"/>
        <v>0</v>
      </c>
      <c r="CN10" s="168">
        <f t="shared" si="9"/>
        <v>1</v>
      </c>
      <c r="CO10" s="168">
        <f t="shared" si="10"/>
        <v>0</v>
      </c>
      <c r="CP10" s="168">
        <v>4</v>
      </c>
      <c r="CQ10" s="168">
        <f t="shared" si="11"/>
        <v>999</v>
      </c>
      <c r="CR10" s="168">
        <f t="shared" si="12"/>
        <v>999</v>
      </c>
      <c r="CS10" s="168">
        <f t="shared" si="13"/>
        <v>3</v>
      </c>
      <c r="CT10" s="168">
        <f t="shared" si="14"/>
        <v>9</v>
      </c>
      <c r="CU10" s="168">
        <f t="shared" si="15"/>
        <v>9</v>
      </c>
      <c r="DB10" s="168">
        <v>4</v>
      </c>
      <c r="DC10" s="168">
        <f>W13</f>
        <v>0</v>
      </c>
      <c r="DD10" s="168">
        <f>D13</f>
        <v>0</v>
      </c>
      <c r="DE10" s="168">
        <f t="shared" si="16"/>
        <v>99</v>
      </c>
      <c r="DF10" s="168">
        <f t="shared" si="17"/>
        <v>99</v>
      </c>
      <c r="DG10" s="168">
        <f t="shared" si="18"/>
        <v>2</v>
      </c>
      <c r="DH10" s="168">
        <f t="shared" si="19"/>
        <v>9</v>
      </c>
      <c r="DI10" s="168">
        <f>IF(E9=$DI$4,1,(IF(F10="",0,1)))</f>
        <v>1</v>
      </c>
      <c r="DJ10" s="168">
        <f>IF(H9=$DI$4,1,(IF(I10="",0,1)))</f>
        <v>1</v>
      </c>
      <c r="DK10" s="168">
        <f>IF(K9=$DI$4,1,(IF(L10="",0,1)))</f>
        <v>1</v>
      </c>
      <c r="DL10" s="168">
        <f>IF(N9=$DI$4,1,(IF(O10="",0,1)))</f>
        <v>0</v>
      </c>
      <c r="DM10" s="168">
        <f>IF(Q9=$DI$4,1,(IF(R10="",0,1)))</f>
        <v>0</v>
      </c>
      <c r="DQ10" s="56">
        <f>A13</f>
        <v>0</v>
      </c>
      <c r="DR10" s="56">
        <f>B13</f>
        <v>0</v>
      </c>
      <c r="DS10" s="168" t="str">
        <f t="shared" si="20"/>
        <v/>
      </c>
      <c r="DT10" s="55" t="str">
        <f t="shared" si="21"/>
        <v/>
      </c>
      <c r="DU10" s="55" t="str">
        <f t="shared" si="22"/>
        <v/>
      </c>
    </row>
    <row r="11" spans="1:125" ht="14.25" customHeight="1" thickBot="1" x14ac:dyDescent="0.3">
      <c r="A11" s="230" t="str">
        <f>IF('Vážní listina'!D9="","",'Vážní listina'!D9)</f>
        <v>Hladký Jakub</v>
      </c>
      <c r="B11" s="231" t="str">
        <f>IF('Vážní listina'!D9="","",'Vážní listina'!E9)</f>
        <v>Ostr.</v>
      </c>
      <c r="C11" s="229"/>
      <c r="D11" s="232">
        <f>'Vážní listina'!A9</f>
        <v>3</v>
      </c>
      <c r="E11" s="235" t="s">
        <v>2</v>
      </c>
      <c r="F11" s="96"/>
      <c r="G11" s="97"/>
      <c r="H11" s="235">
        <v>1</v>
      </c>
      <c r="I11" s="96">
        <v>0</v>
      </c>
      <c r="J11" s="97"/>
      <c r="K11" s="235">
        <v>2</v>
      </c>
      <c r="L11" s="96">
        <v>5</v>
      </c>
      <c r="M11" s="97"/>
      <c r="N11" s="214"/>
      <c r="O11" s="96"/>
      <c r="P11" s="97"/>
      <c r="Q11" s="214"/>
      <c r="R11" s="96"/>
      <c r="S11" s="97"/>
      <c r="T11" s="217">
        <f>F11+I11+L11+O11+R11</f>
        <v>5</v>
      </c>
      <c r="U11" s="218">
        <f>F12+I12+L12+O12+R12</f>
        <v>8</v>
      </c>
      <c r="V11" s="234">
        <f>G11+J11+M11+P11+S11</f>
        <v>0</v>
      </c>
      <c r="W11" s="205">
        <f>CU9</f>
        <v>2</v>
      </c>
      <c r="AJ11" s="168">
        <f>D15</f>
        <v>0</v>
      </c>
      <c r="AK11" s="168">
        <v>0</v>
      </c>
      <c r="AL11" s="168">
        <f>$F$16</f>
        <v>0</v>
      </c>
      <c r="AM11" s="168">
        <f>IF($F$15=5,1,0)</f>
        <v>0</v>
      </c>
      <c r="AN11" s="168">
        <f>IF($F$15=4,1,0)</f>
        <v>0</v>
      </c>
      <c r="AO11" s="168">
        <f>IF($F$15=3,1,0)</f>
        <v>0</v>
      </c>
      <c r="AP11" s="168">
        <f t="shared" si="1"/>
        <v>0</v>
      </c>
      <c r="AQ11" s="168">
        <f>IF($F$15&lt;3,$F$16,0)</f>
        <v>0</v>
      </c>
      <c r="AS11" s="168">
        <f>I15</f>
        <v>0</v>
      </c>
      <c r="AT11" s="168">
        <f>I16</f>
        <v>0</v>
      </c>
      <c r="AU11" s="168">
        <f>IF($I$15=5,1,0)</f>
        <v>0</v>
      </c>
      <c r="AV11" s="168">
        <f>IF($I$15=4,1,0)</f>
        <v>0</v>
      </c>
      <c r="AW11" s="168">
        <f>IF($I$15=3,1,0)</f>
        <v>0</v>
      </c>
      <c r="AX11" s="168">
        <f t="shared" si="2"/>
        <v>0</v>
      </c>
      <c r="AY11" s="168">
        <f>IF($I$15&lt;3,$I$16,0)</f>
        <v>0</v>
      </c>
      <c r="BA11" s="168">
        <f>L15</f>
        <v>0</v>
      </c>
      <c r="BB11" s="168">
        <f>L16</f>
        <v>0</v>
      </c>
      <c r="BC11" s="168">
        <f>IF($L$15=5,1,0)</f>
        <v>0</v>
      </c>
      <c r="BD11" s="168">
        <f>IF($L$15=4,1,0)</f>
        <v>0</v>
      </c>
      <c r="BE11" s="168">
        <f>IF($L$15=3,1,0)</f>
        <v>0</v>
      </c>
      <c r="BF11" s="168">
        <f t="shared" si="3"/>
        <v>0</v>
      </c>
      <c r="BG11" s="168">
        <f>IF($L$15&lt;3,$L$16,0)</f>
        <v>0</v>
      </c>
      <c r="BI11" s="168">
        <f>O15</f>
        <v>0</v>
      </c>
      <c r="BJ11" s="168">
        <f>O16</f>
        <v>0</v>
      </c>
      <c r="BK11" s="168">
        <f>IF($O$15=5,1,0)</f>
        <v>0</v>
      </c>
      <c r="BL11" s="168">
        <f>IF($O$15=4,1,0)</f>
        <v>0</v>
      </c>
      <c r="BM11" s="168">
        <f>IF($O$15=3,1,0)</f>
        <v>0</v>
      </c>
      <c r="BN11" s="168">
        <f t="shared" si="4"/>
        <v>0</v>
      </c>
      <c r="BO11" s="168">
        <f>IF($O$15&lt;3,$O$16,0)</f>
        <v>0</v>
      </c>
      <c r="BQ11" s="168">
        <f>R15</f>
        <v>0</v>
      </c>
      <c r="BR11" s="168">
        <f>R16</f>
        <v>0</v>
      </c>
      <c r="BS11" s="168">
        <f>IF($R$15=5,1,0)</f>
        <v>0</v>
      </c>
      <c r="BT11" s="168">
        <f>IF($R$15=4,1,0)</f>
        <v>0</v>
      </c>
      <c r="BU11" s="168">
        <f>IF($R$15=3,1,0)</f>
        <v>0</v>
      </c>
      <c r="BV11" s="168">
        <f t="shared" si="5"/>
        <v>0</v>
      </c>
      <c r="BW11" s="168">
        <f>IF($R$15&lt;3,$R$16,0)</f>
        <v>0</v>
      </c>
      <c r="BY11" s="168">
        <f t="shared" si="0"/>
        <v>0</v>
      </c>
      <c r="BZ11" s="168">
        <f t="shared" si="0"/>
        <v>0</v>
      </c>
      <c r="CA11" s="168">
        <f t="shared" si="0"/>
        <v>0</v>
      </c>
      <c r="CB11" s="168">
        <f t="shared" si="0"/>
        <v>0</v>
      </c>
      <c r="CD11" s="168">
        <f>BQ11+BI11+BA11+AS11+AK11</f>
        <v>0</v>
      </c>
      <c r="CE11" s="168">
        <f>U15</f>
        <v>0</v>
      </c>
      <c r="CF11" s="168">
        <f t="shared" si="6"/>
        <v>0</v>
      </c>
      <c r="CG11" s="168">
        <f>IF((D15)="",9,AD16)</f>
        <v>9</v>
      </c>
      <c r="CH11" s="168">
        <f>IF((D15)="",9,D15)</f>
        <v>9</v>
      </c>
      <c r="CK11" s="164">
        <f t="shared" si="7"/>
        <v>1</v>
      </c>
      <c r="CM11" s="164">
        <f t="shared" si="8"/>
        <v>0</v>
      </c>
      <c r="CN11" s="168">
        <f t="shared" si="9"/>
        <v>1</v>
      </c>
      <c r="CO11" s="168">
        <f t="shared" si="10"/>
        <v>0</v>
      </c>
      <c r="CP11" s="168">
        <v>5</v>
      </c>
      <c r="CQ11" s="168">
        <f t="shared" si="11"/>
        <v>999</v>
      </c>
      <c r="CR11" s="168">
        <f t="shared" si="12"/>
        <v>999</v>
      </c>
      <c r="CS11" s="168">
        <f t="shared" si="13"/>
        <v>3</v>
      </c>
      <c r="CT11" s="168">
        <f t="shared" si="14"/>
        <v>9</v>
      </c>
      <c r="CU11" s="168">
        <f t="shared" si="15"/>
        <v>9</v>
      </c>
      <c r="CV11" s="168">
        <f>CT9</f>
        <v>2</v>
      </c>
      <c r="DB11" s="168">
        <v>5</v>
      </c>
      <c r="DC11" s="168">
        <f>W15</f>
        <v>0</v>
      </c>
      <c r="DD11" s="168">
        <f>D15</f>
        <v>0</v>
      </c>
      <c r="DE11" s="168">
        <f t="shared" si="16"/>
        <v>99</v>
      </c>
      <c r="DF11" s="168">
        <f t="shared" si="17"/>
        <v>99</v>
      </c>
      <c r="DG11" s="168">
        <f t="shared" si="18"/>
        <v>2</v>
      </c>
      <c r="DH11" s="168">
        <f t="shared" si="19"/>
        <v>9</v>
      </c>
      <c r="DI11" s="168">
        <f>IF(E11=$DI$4,1,(IF(F11="",0,1)))</f>
        <v>1</v>
      </c>
      <c r="DJ11" s="168">
        <f>IF(H11=$DI$4,1,(IF(I11="",0,1)))</f>
        <v>1</v>
      </c>
      <c r="DK11" s="168">
        <f>IF(K11=$DI$4,1,(IF(L11="",0,1)))</f>
        <v>1</v>
      </c>
      <c r="DL11" s="168">
        <f>IF(N11=$DI$4,1,(IF(O11="",0,1)))</f>
        <v>0</v>
      </c>
      <c r="DM11" s="168">
        <f>IF(Q11=$DI$4,1,(IF(R11="",0,1)))</f>
        <v>0</v>
      </c>
      <c r="DQ11" s="56">
        <f>A15</f>
        <v>0</v>
      </c>
      <c r="DR11" s="56">
        <f>B15</f>
        <v>0</v>
      </c>
      <c r="DS11" s="168" t="str">
        <f t="shared" si="20"/>
        <v/>
      </c>
      <c r="DT11" s="55" t="str">
        <f t="shared" si="21"/>
        <v/>
      </c>
      <c r="DU11" s="55" t="str">
        <f t="shared" si="22"/>
        <v/>
      </c>
    </row>
    <row r="12" spans="1:125" ht="14.25" customHeight="1" thickTop="1" thickBot="1" x14ac:dyDescent="0.3">
      <c r="A12" s="199"/>
      <c r="B12" s="200"/>
      <c r="C12" s="201"/>
      <c r="D12" s="196"/>
      <c r="E12" s="193"/>
      <c r="F12" s="32"/>
      <c r="G12" s="33"/>
      <c r="H12" s="193"/>
      <c r="I12" s="32">
        <v>0</v>
      </c>
      <c r="J12" s="33"/>
      <c r="K12" s="193"/>
      <c r="L12" s="32">
        <v>8</v>
      </c>
      <c r="M12" s="33"/>
      <c r="N12" s="233"/>
      <c r="O12" s="28"/>
      <c r="P12" s="29"/>
      <c r="Q12" s="233"/>
      <c r="R12" s="28"/>
      <c r="S12" s="29"/>
      <c r="T12" s="197"/>
      <c r="U12" s="198"/>
      <c r="V12" s="191"/>
      <c r="W12" s="206"/>
      <c r="Y12" s="161">
        <f>AM9+AU9+BC9+BK9+BS9</f>
        <v>1</v>
      </c>
      <c r="Z12" s="161">
        <f>AN9+AV9+BD9+BL9+BT9</f>
        <v>0</v>
      </c>
      <c r="AA12" s="161">
        <f>AO9+AW9+BE9+BM9+BU9</f>
        <v>0</v>
      </c>
      <c r="AC12" s="168">
        <f>Y12+Z12+AA12</f>
        <v>1</v>
      </c>
      <c r="AD12" s="168">
        <f>9-D11</f>
        <v>6</v>
      </c>
      <c r="AF12" s="168">
        <f>IF(F11="",0,1)+IF(I11="",0,1)+IF(L11="",0,1)+IF(O11="",0,1)+IF(R11="",0,1)</f>
        <v>2</v>
      </c>
      <c r="AG12" s="168">
        <f>IF($AF$5=0,0,(Y12*10+Z12))</f>
        <v>10</v>
      </c>
      <c r="AH12" s="168">
        <f>AG12*100</f>
        <v>1000</v>
      </c>
      <c r="DI12" s="168">
        <f>IF(E11=$DI$4,1,(IF(F12="",0,1)))</f>
        <v>1</v>
      </c>
      <c r="DJ12" s="168">
        <f>IF(H11=$DI$4,1,(IF(I12="",0,1)))</f>
        <v>1</v>
      </c>
      <c r="DK12" s="168">
        <f>IF(K11=$DI$4,1,(IF(L12="",0,1)))</f>
        <v>1</v>
      </c>
      <c r="DL12" s="168">
        <f>IF(N11=$DI$4,1,(IF(O12="",0,1)))</f>
        <v>0</v>
      </c>
      <c r="DM12" s="168">
        <f>IF(Q11=$DI$4,1,(IF(R12="",0,1)))</f>
        <v>0</v>
      </c>
    </row>
    <row r="13" spans="1:125" ht="14.25" hidden="1" customHeight="1" thickTop="1" thickBot="1" x14ac:dyDescent="0.3">
      <c r="A13" s="199"/>
      <c r="B13" s="200"/>
      <c r="C13" s="201"/>
      <c r="D13" s="196"/>
      <c r="E13" s="193"/>
      <c r="F13" s="146"/>
      <c r="G13" s="147"/>
      <c r="H13" s="193"/>
      <c r="I13" s="146"/>
      <c r="J13" s="147"/>
      <c r="K13" s="193"/>
      <c r="L13" s="146"/>
      <c r="M13" s="147"/>
      <c r="N13" s="214"/>
      <c r="O13" s="96"/>
      <c r="P13" s="97"/>
      <c r="Q13" s="214"/>
      <c r="R13" s="96"/>
      <c r="S13" s="97"/>
      <c r="T13" s="197">
        <f>F13+I13+L13+O13+R13</f>
        <v>0</v>
      </c>
      <c r="U13" s="198">
        <f>F14+I14+L14+O14+R14</f>
        <v>0</v>
      </c>
      <c r="V13" s="191">
        <f>G13+J13+M13+P13+S13</f>
        <v>0</v>
      </c>
      <c r="W13" s="222"/>
      <c r="AJ13" s="156" t="s">
        <v>7</v>
      </c>
      <c r="AL13" s="168">
        <f>SUM(AL7:AL11)</f>
        <v>12</v>
      </c>
      <c r="AM13" s="168">
        <f>SUM(AM7:AM11)</f>
        <v>0</v>
      </c>
      <c r="AT13" s="168">
        <f>SUM(AT7:AT11)</f>
        <v>6</v>
      </c>
      <c r="AU13" s="168">
        <f>SUM(AU7:AU11)</f>
        <v>1</v>
      </c>
      <c r="BB13" s="168">
        <f>SUM(BB7:BB11)</f>
        <v>2</v>
      </c>
      <c r="BC13" s="168">
        <f>SUM(BC7:BC11)</f>
        <v>1</v>
      </c>
      <c r="BJ13" s="168">
        <f>SUM(BJ7:BJ11)</f>
        <v>0</v>
      </c>
      <c r="BK13" s="168">
        <f>SUM(BK7:BK11)</f>
        <v>0</v>
      </c>
      <c r="BR13" s="168">
        <f>SUM(BR7:BR11)</f>
        <v>0</v>
      </c>
      <c r="BS13" s="168">
        <f>SUM(BS7:BS11)</f>
        <v>0</v>
      </c>
      <c r="CV13" s="168">
        <f>CT10</f>
        <v>9</v>
      </c>
      <c r="DI13" s="168">
        <f>IF(E13=$DI$4,1,(IF(F13="",0,1)))</f>
        <v>0</v>
      </c>
      <c r="DJ13" s="168">
        <f>IF(H13=$DI$4,1,(IF(I13="",0,1)))</f>
        <v>0</v>
      </c>
      <c r="DK13" s="168">
        <f>IF(K13=$DI$4,1,(IF(L13="",0,1)))</f>
        <v>0</v>
      </c>
      <c r="DL13" s="168">
        <f>IF(N13=$DI$4,1,(IF(O13="",0,1)))</f>
        <v>0</v>
      </c>
      <c r="DM13" s="168">
        <f>IF(Q13=$DI$4,1,(IF(R13="",0,1)))</f>
        <v>0</v>
      </c>
    </row>
    <row r="14" spans="1:125" ht="14.25" hidden="1" customHeight="1" thickTop="1" thickBot="1" x14ac:dyDescent="0.3">
      <c r="A14" s="199"/>
      <c r="B14" s="200"/>
      <c r="C14" s="201"/>
      <c r="D14" s="196"/>
      <c r="E14" s="193"/>
      <c r="F14" s="146"/>
      <c r="G14" s="147"/>
      <c r="H14" s="193"/>
      <c r="I14" s="146"/>
      <c r="J14" s="147"/>
      <c r="K14" s="193"/>
      <c r="L14" s="146"/>
      <c r="M14" s="147"/>
      <c r="N14" s="233"/>
      <c r="O14" s="28"/>
      <c r="P14" s="29"/>
      <c r="Q14" s="233"/>
      <c r="R14" s="28"/>
      <c r="S14" s="29"/>
      <c r="T14" s="197"/>
      <c r="U14" s="198"/>
      <c r="V14" s="191"/>
      <c r="W14" s="222"/>
      <c r="Y14" s="161">
        <f>AM10+AU10+BC10+BK10+BS10</f>
        <v>0</v>
      </c>
      <c r="Z14" s="161">
        <f>AN10+AV10+BD10+BL10+BT10</f>
        <v>0</v>
      </c>
      <c r="AA14" s="161">
        <f>AO10+AW10+BE10+BM10+BU10</f>
        <v>0</v>
      </c>
      <c r="AC14" s="168">
        <f>Y14+Z14+AA14</f>
        <v>0</v>
      </c>
      <c r="AD14" s="168">
        <f>9-D13</f>
        <v>9</v>
      </c>
      <c r="AF14" s="168">
        <f>IF(F13="",0,1)+IF(I13="",0,1)+IF(L13="",0,1)+IF(O13="",0,1)+IF(R13="",0,1)</f>
        <v>0</v>
      </c>
      <c r="AG14" s="168">
        <f>IF($AF$5=0,0,(Y14*10+Z14))</f>
        <v>0</v>
      </c>
      <c r="AH14" s="168">
        <f>AG14*100</f>
        <v>0</v>
      </c>
      <c r="DD14" s="168" t="s">
        <v>31</v>
      </c>
      <c r="DG14" s="168" t="s">
        <v>31</v>
      </c>
      <c r="DI14" s="168">
        <f>IF(E13=$DI$4,1,(IF(F14="",0,1)))</f>
        <v>0</v>
      </c>
      <c r="DJ14" s="168">
        <f>IF(H13=$DI$4,1,(IF(I14="",0,1)))</f>
        <v>0</v>
      </c>
      <c r="DK14" s="168">
        <f>IF(K13=$DI$4,1,(IF(L14="",0,1)))</f>
        <v>0</v>
      </c>
      <c r="DL14" s="168">
        <f>IF(N13=$DI$4,1,(IF(O14="",0,1)))</f>
        <v>0</v>
      </c>
      <c r="DM14" s="168">
        <f>IF(Q13=$DI$4,1,(IF(R14="",0,1)))</f>
        <v>0</v>
      </c>
    </row>
    <row r="15" spans="1:125" ht="14.25" hidden="1" customHeight="1" thickTop="1" thickBot="1" x14ac:dyDescent="0.3">
      <c r="A15" s="199"/>
      <c r="B15" s="200"/>
      <c r="C15" s="201"/>
      <c r="D15" s="196"/>
      <c r="E15" s="193"/>
      <c r="F15" s="146"/>
      <c r="G15" s="147"/>
      <c r="H15" s="193"/>
      <c r="I15" s="146"/>
      <c r="J15" s="147"/>
      <c r="K15" s="193"/>
      <c r="L15" s="146"/>
      <c r="M15" s="147"/>
      <c r="N15" s="202">
        <v>4</v>
      </c>
      <c r="O15" s="30"/>
      <c r="P15" s="31"/>
      <c r="Q15" s="202">
        <v>3</v>
      </c>
      <c r="R15" s="30"/>
      <c r="S15" s="31"/>
      <c r="T15" s="197">
        <f>F15+I15+L15+O15+R15</f>
        <v>0</v>
      </c>
      <c r="U15" s="198">
        <f>F16+I16+L16+O16+R16</f>
        <v>0</v>
      </c>
      <c r="V15" s="191">
        <f>G15+J15+M15+P15+S15</f>
        <v>0</v>
      </c>
      <c r="W15" s="222"/>
      <c r="AJ15" s="174">
        <f>D7</f>
        <v>1</v>
      </c>
      <c r="AK15" s="168">
        <f>IF(F7="",0,1)</f>
        <v>1</v>
      </c>
      <c r="AS15" s="168">
        <f>IF(I7="",0,1)</f>
        <v>1</v>
      </c>
      <c r="BA15" s="168">
        <f>IF(L7="",0,1)</f>
        <v>0</v>
      </c>
      <c r="BI15" s="168">
        <f>IF(O7="",0,1)</f>
        <v>0</v>
      </c>
      <c r="BQ15" s="168">
        <f>IF(R7="",0,1)</f>
        <v>0</v>
      </c>
      <c r="CV15" s="168">
        <f>CT11</f>
        <v>9</v>
      </c>
      <c r="DI15" s="168">
        <f>IF(E15=$DI$4,1,(IF(F15="",0,1)))</f>
        <v>0</v>
      </c>
      <c r="DJ15" s="168">
        <f>IF(H15=$DI$4,1,(IF(I15="",0,1)))</f>
        <v>0</v>
      </c>
      <c r="DK15" s="168">
        <f>IF(K15=$DI$4,1,(IF(L15="",0,1)))</f>
        <v>0</v>
      </c>
      <c r="DL15" s="168">
        <f>IF(N15=$DI$4,1,(IF(O15="",0,1)))</f>
        <v>0</v>
      </c>
      <c r="DM15" s="168">
        <f>IF(Q15=$DI$4,1,(IF(R15="",0,1)))</f>
        <v>0</v>
      </c>
    </row>
    <row r="16" spans="1:125" ht="14.25" hidden="1" customHeight="1" thickTop="1" thickBot="1" x14ac:dyDescent="0.3">
      <c r="A16" s="199"/>
      <c r="B16" s="200"/>
      <c r="C16" s="201"/>
      <c r="D16" s="196"/>
      <c r="E16" s="193"/>
      <c r="F16" s="146"/>
      <c r="G16" s="147"/>
      <c r="H16" s="193"/>
      <c r="I16" s="146"/>
      <c r="J16" s="147"/>
      <c r="K16" s="193"/>
      <c r="L16" s="146"/>
      <c r="M16" s="147"/>
      <c r="N16" s="193"/>
      <c r="O16" s="32"/>
      <c r="P16" s="33"/>
      <c r="Q16" s="193"/>
      <c r="R16" s="32"/>
      <c r="S16" s="33"/>
      <c r="T16" s="197"/>
      <c r="U16" s="198"/>
      <c r="V16" s="191"/>
      <c r="W16" s="222"/>
      <c r="Y16" s="161">
        <f>AM11+AU11+BC11+BK11+BS11</f>
        <v>0</v>
      </c>
      <c r="Z16" s="161">
        <f>AN11+AV11+BD11+BL11+BT11</f>
        <v>0</v>
      </c>
      <c r="AA16" s="161">
        <f>AO11+AW11+BE11+BM11+BU11</f>
        <v>0</v>
      </c>
      <c r="AC16" s="168">
        <f>Y16+Z16+AA16</f>
        <v>0</v>
      </c>
      <c r="AD16" s="168">
        <f>9-D15</f>
        <v>9</v>
      </c>
      <c r="AF16" s="168">
        <f>IF(F15="",0,1)+IF(I15="",0,1)+IF(L15="",0,1)+IF(O15="",0,1)+IF(R15="",0,1)</f>
        <v>0</v>
      </c>
      <c r="AG16" s="168">
        <f>IF($AF$5=0,0,(Y16*10+Z16))</f>
        <v>0</v>
      </c>
      <c r="AH16" s="168">
        <f>AG16*100</f>
        <v>0</v>
      </c>
      <c r="AJ16" s="174"/>
      <c r="AK16" s="168">
        <f>IF(F8="",0,1)</f>
        <v>1</v>
      </c>
      <c r="AS16" s="168">
        <f>IF(I8="",0,1)</f>
        <v>1</v>
      </c>
      <c r="BA16" s="168">
        <f>IF(L8="",0,1)</f>
        <v>0</v>
      </c>
      <c r="BI16" s="168">
        <f>IF(O8="",0,1)</f>
        <v>0</v>
      </c>
      <c r="BQ16" s="168">
        <f>IF(R8="",0,1)</f>
        <v>0</v>
      </c>
      <c r="DI16" s="168">
        <f>IF(E15=$DI$4,1,(IF(F16="",0,1)))</f>
        <v>0</v>
      </c>
      <c r="DJ16" s="168">
        <f>IF(H15=$DI$4,1,(IF(I16="",0,1)))</f>
        <v>0</v>
      </c>
      <c r="DK16" s="168">
        <f>IF(K15=$DI$4,1,(IF(L16="",0,1)))</f>
        <v>0</v>
      </c>
      <c r="DL16" s="168">
        <f>IF(N15=$DI$4,1,(IF(O16="",0,1)))</f>
        <v>0</v>
      </c>
      <c r="DM16" s="168">
        <f>IF(Q15=$DI$4,1,(IF(R16="",0,1)))</f>
        <v>0</v>
      </c>
    </row>
    <row r="17" spans="1:71" ht="14.25" hidden="1" customHeight="1" thickTop="1" thickBot="1" x14ac:dyDescent="0.3">
      <c r="A17" s="199"/>
      <c r="B17" s="200"/>
      <c r="C17" s="201"/>
      <c r="D17" s="196"/>
      <c r="E17" s="193"/>
      <c r="F17" s="146"/>
      <c r="G17" s="147"/>
      <c r="H17" s="193"/>
      <c r="I17" s="146"/>
      <c r="J17" s="147"/>
      <c r="K17" s="193"/>
      <c r="L17" s="146"/>
      <c r="M17" s="147"/>
      <c r="N17" s="213"/>
      <c r="O17" s="26"/>
      <c r="P17" s="27"/>
      <c r="Q17" s="213"/>
      <c r="R17" s="26"/>
      <c r="S17" s="27"/>
      <c r="T17" s="197">
        <f>F17+I17+O17+R17</f>
        <v>0</v>
      </c>
      <c r="U17" s="198">
        <f>F18+I18+O18+R18</f>
        <v>0</v>
      </c>
      <c r="V17" s="191">
        <f>G17+J17+P17+S17</f>
        <v>0</v>
      </c>
      <c r="W17" s="222"/>
      <c r="AJ17" s="174">
        <f>D9</f>
        <v>2</v>
      </c>
      <c r="AK17" s="168">
        <f t="shared" ref="AK17:AK24" si="23">IF(F9="",0,1)</f>
        <v>1</v>
      </c>
      <c r="AS17" s="168">
        <f t="shared" ref="AS17:AS24" si="24">IF(I9="",0,1)</f>
        <v>0</v>
      </c>
      <c r="BA17" s="168">
        <f t="shared" ref="BA17:BA24" si="25">IF(L9="",0,1)</f>
        <v>1</v>
      </c>
      <c r="BI17" s="168">
        <f t="shared" ref="BI17:BI24" si="26">IF(O9="",0,1)</f>
        <v>0</v>
      </c>
      <c r="BQ17" s="168">
        <f t="shared" ref="BQ17:BQ24" si="27">IF(R9="",0,1)</f>
        <v>0</v>
      </c>
    </row>
    <row r="18" spans="1:71" ht="14.25" hidden="1" customHeight="1" thickTop="1" thickBot="1" x14ac:dyDescent="0.3">
      <c r="A18" s="199"/>
      <c r="B18" s="200"/>
      <c r="C18" s="201"/>
      <c r="D18" s="196"/>
      <c r="E18" s="193"/>
      <c r="F18" s="146"/>
      <c r="G18" s="147"/>
      <c r="H18" s="193"/>
      <c r="I18" s="146"/>
      <c r="J18" s="147"/>
      <c r="K18" s="193"/>
      <c r="L18" s="146"/>
      <c r="M18" s="147"/>
      <c r="N18" s="214"/>
      <c r="O18" s="94"/>
      <c r="P18" s="95"/>
      <c r="Q18" s="214"/>
      <c r="R18" s="94"/>
      <c r="S18" s="95"/>
      <c r="T18" s="197"/>
      <c r="U18" s="198"/>
      <c r="V18" s="191"/>
      <c r="W18" s="222"/>
      <c r="AJ18" s="174"/>
      <c r="AK18" s="168">
        <f t="shared" si="23"/>
        <v>1</v>
      </c>
      <c r="AS18" s="168">
        <f t="shared" si="24"/>
        <v>0</v>
      </c>
      <c r="BA18" s="168">
        <f t="shared" si="25"/>
        <v>1</v>
      </c>
      <c r="BI18" s="168">
        <f t="shared" si="26"/>
        <v>0</v>
      </c>
      <c r="BQ18" s="168">
        <f t="shared" si="27"/>
        <v>0</v>
      </c>
    </row>
    <row r="19" spans="1:71" ht="14.25" hidden="1" customHeight="1" thickTop="1" thickBot="1" x14ac:dyDescent="0.3">
      <c r="A19" s="199"/>
      <c r="B19" s="200"/>
      <c r="C19" s="201"/>
      <c r="D19" s="196"/>
      <c r="E19" s="193"/>
      <c r="F19" s="146"/>
      <c r="G19" s="147"/>
      <c r="H19" s="193"/>
      <c r="I19" s="146"/>
      <c r="J19" s="147"/>
      <c r="K19" s="193"/>
      <c r="L19" s="146"/>
      <c r="M19" s="147"/>
      <c r="N19" s="193"/>
      <c r="O19" s="26"/>
      <c r="P19" s="27"/>
      <c r="Q19" s="193"/>
      <c r="R19" s="26"/>
      <c r="S19" s="27"/>
      <c r="T19" s="197">
        <f>F19+I19+O19+R19</f>
        <v>0</v>
      </c>
      <c r="U19" s="198">
        <f>F20+I20+O20+R20</f>
        <v>0</v>
      </c>
      <c r="V19" s="191">
        <f>G19+J19+P19+S19</f>
        <v>0</v>
      </c>
      <c r="W19" s="222"/>
      <c r="AJ19" s="174">
        <f>D11</f>
        <v>3</v>
      </c>
      <c r="AK19" s="168">
        <f t="shared" si="23"/>
        <v>0</v>
      </c>
      <c r="AS19" s="168">
        <f t="shared" si="24"/>
        <v>1</v>
      </c>
      <c r="BA19" s="168">
        <f t="shared" si="25"/>
        <v>1</v>
      </c>
      <c r="BI19" s="168">
        <f t="shared" si="26"/>
        <v>0</v>
      </c>
      <c r="BQ19" s="168">
        <f t="shared" si="27"/>
        <v>0</v>
      </c>
    </row>
    <row r="20" spans="1:71" ht="14.25" hidden="1" customHeight="1" thickTop="1" thickBot="1" x14ac:dyDescent="0.3">
      <c r="A20" s="199"/>
      <c r="B20" s="200"/>
      <c r="C20" s="201"/>
      <c r="D20" s="196"/>
      <c r="E20" s="193"/>
      <c r="F20" s="146"/>
      <c r="G20" s="147"/>
      <c r="H20" s="193"/>
      <c r="I20" s="146"/>
      <c r="J20" s="147"/>
      <c r="K20" s="193"/>
      <c r="L20" s="146"/>
      <c r="M20" s="147"/>
      <c r="N20" s="194"/>
      <c r="O20" s="28"/>
      <c r="P20" s="29"/>
      <c r="Q20" s="194"/>
      <c r="R20" s="28"/>
      <c r="S20" s="29"/>
      <c r="T20" s="197"/>
      <c r="U20" s="198"/>
      <c r="V20" s="191"/>
      <c r="W20" s="222"/>
      <c r="AJ20" s="174"/>
      <c r="AK20" s="168">
        <f t="shared" si="23"/>
        <v>0</v>
      </c>
      <c r="AS20" s="168">
        <f t="shared" si="24"/>
        <v>1</v>
      </c>
      <c r="BA20" s="168">
        <f t="shared" si="25"/>
        <v>1</v>
      </c>
      <c r="BI20" s="168">
        <f t="shared" si="26"/>
        <v>0</v>
      </c>
      <c r="BQ20" s="168">
        <f t="shared" si="27"/>
        <v>0</v>
      </c>
    </row>
    <row r="21" spans="1:71" ht="14.25" hidden="1" customHeight="1" thickTop="1" thickBot="1" x14ac:dyDescent="0.3">
      <c r="A21" s="199"/>
      <c r="B21" s="200"/>
      <c r="C21" s="201"/>
      <c r="D21" s="196"/>
      <c r="E21" s="193"/>
      <c r="F21" s="146"/>
      <c r="G21" s="147"/>
      <c r="H21" s="193"/>
      <c r="I21" s="146"/>
      <c r="J21" s="147"/>
      <c r="K21" s="193"/>
      <c r="L21" s="146"/>
      <c r="M21" s="147"/>
      <c r="N21" s="193"/>
      <c r="O21" s="26"/>
      <c r="P21" s="27"/>
      <c r="Q21" s="193"/>
      <c r="R21" s="26"/>
      <c r="S21" s="27"/>
      <c r="T21" s="197">
        <f>F21+I21+O21+R21</f>
        <v>0</v>
      </c>
      <c r="U21" s="198">
        <f>F22+I22+O22+R22</f>
        <v>0</v>
      </c>
      <c r="V21" s="191">
        <f>G21+J21+P21+S21</f>
        <v>0</v>
      </c>
      <c r="W21" s="222"/>
      <c r="AJ21" s="174">
        <f>D13</f>
        <v>0</v>
      </c>
      <c r="AK21" s="168">
        <f t="shared" si="23"/>
        <v>0</v>
      </c>
      <c r="AS21" s="168">
        <f t="shared" si="24"/>
        <v>0</v>
      </c>
      <c r="BA21" s="168">
        <f t="shared" si="25"/>
        <v>0</v>
      </c>
      <c r="BI21" s="168">
        <f t="shared" si="26"/>
        <v>0</v>
      </c>
      <c r="BQ21" s="168">
        <f t="shared" si="27"/>
        <v>0</v>
      </c>
    </row>
    <row r="22" spans="1:71" ht="14.25" hidden="1" customHeight="1" thickTop="1" thickBot="1" x14ac:dyDescent="0.3">
      <c r="A22" s="199"/>
      <c r="B22" s="200"/>
      <c r="C22" s="201"/>
      <c r="D22" s="196"/>
      <c r="E22" s="193"/>
      <c r="F22" s="146"/>
      <c r="G22" s="147"/>
      <c r="H22" s="193"/>
      <c r="I22" s="146"/>
      <c r="J22" s="147"/>
      <c r="K22" s="193"/>
      <c r="L22" s="146"/>
      <c r="M22" s="147"/>
      <c r="N22" s="194"/>
      <c r="O22" s="28"/>
      <c r="P22" s="29"/>
      <c r="Q22" s="194"/>
      <c r="R22" s="28"/>
      <c r="S22" s="29"/>
      <c r="T22" s="197"/>
      <c r="U22" s="198"/>
      <c r="V22" s="191"/>
      <c r="W22" s="222"/>
      <c r="AJ22" s="174"/>
      <c r="AK22" s="168">
        <f t="shared" si="23"/>
        <v>0</v>
      </c>
      <c r="AS22" s="168">
        <f t="shared" si="24"/>
        <v>0</v>
      </c>
      <c r="BA22" s="168">
        <f t="shared" si="25"/>
        <v>0</v>
      </c>
      <c r="BI22" s="168">
        <f t="shared" si="26"/>
        <v>0</v>
      </c>
      <c r="BQ22" s="168">
        <f t="shared" si="27"/>
        <v>0</v>
      </c>
    </row>
    <row r="23" spans="1:71" ht="14.25" hidden="1" customHeight="1" thickTop="1" thickBot="1" x14ac:dyDescent="0.3">
      <c r="A23" s="199"/>
      <c r="B23" s="200"/>
      <c r="C23" s="201"/>
      <c r="D23" s="196"/>
      <c r="E23" s="193"/>
      <c r="F23" s="146"/>
      <c r="G23" s="147"/>
      <c r="H23" s="193"/>
      <c r="I23" s="146"/>
      <c r="J23" s="147"/>
      <c r="K23" s="193"/>
      <c r="L23" s="146"/>
      <c r="M23" s="147"/>
      <c r="N23" s="193"/>
      <c r="O23" s="26"/>
      <c r="P23" s="27"/>
      <c r="Q23" s="193"/>
      <c r="R23" s="26"/>
      <c r="S23" s="27"/>
      <c r="T23" s="197">
        <f>F23+I23+O23+R23</f>
        <v>0</v>
      </c>
      <c r="U23" s="198">
        <f>F24+I24+O24+R24</f>
        <v>0</v>
      </c>
      <c r="V23" s="191">
        <f>G23+J23+P23+S23</f>
        <v>0</v>
      </c>
      <c r="W23" s="222"/>
      <c r="AJ23" s="174">
        <f>D15</f>
        <v>0</v>
      </c>
      <c r="AK23" s="168">
        <f t="shared" si="23"/>
        <v>0</v>
      </c>
      <c r="AS23" s="168">
        <f t="shared" si="24"/>
        <v>0</v>
      </c>
      <c r="BA23" s="168">
        <f t="shared" si="25"/>
        <v>0</v>
      </c>
      <c r="BI23" s="168">
        <f t="shared" si="26"/>
        <v>0</v>
      </c>
      <c r="BQ23" s="168">
        <f t="shared" si="27"/>
        <v>0</v>
      </c>
    </row>
    <row r="24" spans="1:71" ht="14.25" hidden="1" customHeight="1" thickTop="1" thickBot="1" x14ac:dyDescent="0.3">
      <c r="A24" s="199"/>
      <c r="B24" s="200"/>
      <c r="C24" s="201"/>
      <c r="D24" s="196"/>
      <c r="E24" s="193"/>
      <c r="F24" s="146"/>
      <c r="G24" s="147"/>
      <c r="H24" s="193"/>
      <c r="I24" s="146"/>
      <c r="J24" s="147"/>
      <c r="K24" s="193"/>
      <c r="L24" s="146"/>
      <c r="M24" s="147"/>
      <c r="N24" s="194"/>
      <c r="O24" s="28"/>
      <c r="P24" s="29"/>
      <c r="Q24" s="194"/>
      <c r="R24" s="28"/>
      <c r="S24" s="29"/>
      <c r="T24" s="197"/>
      <c r="U24" s="198"/>
      <c r="V24" s="191"/>
      <c r="W24" s="222"/>
      <c r="AJ24" s="174"/>
      <c r="AK24" s="168">
        <f t="shared" si="23"/>
        <v>0</v>
      </c>
      <c r="AS24" s="168">
        <f t="shared" si="24"/>
        <v>0</v>
      </c>
      <c r="BA24" s="168">
        <f t="shared" si="25"/>
        <v>0</v>
      </c>
      <c r="BI24" s="168">
        <f t="shared" si="26"/>
        <v>0</v>
      </c>
      <c r="BQ24" s="168">
        <f t="shared" si="27"/>
        <v>0</v>
      </c>
    </row>
    <row r="25" spans="1:71" ht="14.25" hidden="1" customHeight="1" thickTop="1" thickBot="1" x14ac:dyDescent="0.3">
      <c r="A25" s="199"/>
      <c r="B25" s="200"/>
      <c r="C25" s="201"/>
      <c r="D25" s="196"/>
      <c r="E25" s="193"/>
      <c r="F25" s="146"/>
      <c r="G25" s="147"/>
      <c r="H25" s="193"/>
      <c r="I25" s="146"/>
      <c r="J25" s="147"/>
      <c r="K25" s="193"/>
      <c r="L25" s="146"/>
      <c r="M25" s="147"/>
      <c r="N25" s="193"/>
      <c r="O25" s="26"/>
      <c r="P25" s="27"/>
      <c r="Q25" s="193"/>
      <c r="R25" s="26"/>
      <c r="S25" s="27"/>
      <c r="T25" s="197">
        <f>F25+I25+O25+R25</f>
        <v>0</v>
      </c>
      <c r="U25" s="198">
        <f>F26+I26+O26+R26</f>
        <v>0</v>
      </c>
      <c r="V25" s="191">
        <f>G25+J25+P25+S25</f>
        <v>0</v>
      </c>
      <c r="W25" s="222"/>
    </row>
    <row r="26" spans="1:71" ht="14.25" hidden="1" customHeight="1" thickTop="1" thickBot="1" x14ac:dyDescent="0.3">
      <c r="A26" s="199"/>
      <c r="B26" s="200"/>
      <c r="C26" s="201"/>
      <c r="D26" s="196"/>
      <c r="E26" s="193"/>
      <c r="F26" s="146"/>
      <c r="G26" s="147"/>
      <c r="H26" s="193"/>
      <c r="I26" s="146"/>
      <c r="J26" s="147"/>
      <c r="K26" s="193"/>
      <c r="L26" s="146"/>
      <c r="M26" s="147"/>
      <c r="N26" s="194"/>
      <c r="O26" s="28"/>
      <c r="P26" s="29"/>
      <c r="Q26" s="194"/>
      <c r="R26" s="28"/>
      <c r="S26" s="29"/>
      <c r="T26" s="197"/>
      <c r="U26" s="198"/>
      <c r="V26" s="191"/>
      <c r="W26" s="222"/>
      <c r="AJ26" s="156" t="s">
        <v>7</v>
      </c>
      <c r="AK26" s="168">
        <f>SUM(AK15:AK24)</f>
        <v>4</v>
      </c>
      <c r="AS26" s="168">
        <f>SUM(AS15:AS24)</f>
        <v>4</v>
      </c>
      <c r="BA26" s="168">
        <f>SUM(BA15:BA24)</f>
        <v>4</v>
      </c>
      <c r="BI26" s="168">
        <f>SUM(BI15:BI24)</f>
        <v>0</v>
      </c>
      <c r="BQ26" s="168">
        <f>SUM(BQ15:BQ24)</f>
        <v>0</v>
      </c>
      <c r="BS26" s="168">
        <f>AK26+AS26+BA26+BI26+BQ26</f>
        <v>12</v>
      </c>
    </row>
    <row r="27" spans="1:71" ht="14.25" hidden="1" customHeight="1" thickTop="1" thickBot="1" x14ac:dyDescent="0.3">
      <c r="A27" s="199"/>
      <c r="B27" s="200"/>
      <c r="C27" s="201"/>
      <c r="D27" s="196"/>
      <c r="E27" s="193"/>
      <c r="F27" s="146"/>
      <c r="G27" s="147"/>
      <c r="H27" s="193"/>
      <c r="I27" s="146"/>
      <c r="J27" s="147"/>
      <c r="K27" s="193"/>
      <c r="L27" s="146"/>
      <c r="M27" s="147"/>
      <c r="N27" s="193"/>
      <c r="O27" s="26"/>
      <c r="P27" s="27"/>
      <c r="Q27" s="193"/>
      <c r="R27" s="26"/>
      <c r="S27" s="27"/>
      <c r="T27" s="197">
        <f>F27+I27+O27+R27</f>
        <v>0</v>
      </c>
      <c r="U27" s="198">
        <f>F28+I28+O28+R28</f>
        <v>0</v>
      </c>
      <c r="V27" s="191">
        <f>G27+J27+P27+S27</f>
        <v>0</v>
      </c>
      <c r="W27" s="222"/>
    </row>
    <row r="28" spans="1:71" ht="14.25" hidden="1" customHeight="1" thickTop="1" thickBot="1" x14ac:dyDescent="0.3">
      <c r="A28" s="199"/>
      <c r="B28" s="200"/>
      <c r="C28" s="201"/>
      <c r="D28" s="196"/>
      <c r="E28" s="193"/>
      <c r="F28" s="146"/>
      <c r="G28" s="147"/>
      <c r="H28" s="193"/>
      <c r="I28" s="146"/>
      <c r="J28" s="147"/>
      <c r="K28" s="193"/>
      <c r="L28" s="146"/>
      <c r="M28" s="147"/>
      <c r="N28" s="194"/>
      <c r="O28" s="28"/>
      <c r="P28" s="29"/>
      <c r="Q28" s="194"/>
      <c r="R28" s="28"/>
      <c r="S28" s="29"/>
      <c r="T28" s="197"/>
      <c r="U28" s="198"/>
      <c r="V28" s="191"/>
      <c r="W28" s="222"/>
    </row>
    <row r="29" spans="1:71" ht="14.25" hidden="1" customHeight="1" thickTop="1" thickBot="1" x14ac:dyDescent="0.3">
      <c r="A29" s="199"/>
      <c r="B29" s="200"/>
      <c r="C29" s="201"/>
      <c r="D29" s="196"/>
      <c r="E29" s="193"/>
      <c r="F29" s="146"/>
      <c r="G29" s="147"/>
      <c r="H29" s="193"/>
      <c r="I29" s="146"/>
      <c r="J29" s="147"/>
      <c r="K29" s="193"/>
      <c r="L29" s="146"/>
      <c r="M29" s="147"/>
      <c r="N29" s="193"/>
      <c r="O29" s="26"/>
      <c r="P29" s="27"/>
      <c r="Q29" s="193"/>
      <c r="R29" s="26"/>
      <c r="S29" s="27"/>
      <c r="T29" s="197">
        <f>F29+I29+O29+R29</f>
        <v>0</v>
      </c>
      <c r="U29" s="198">
        <f>F30+I30+O30+R30</f>
        <v>0</v>
      </c>
      <c r="V29" s="191">
        <f>G29+J29+P29+S29</f>
        <v>0</v>
      </c>
      <c r="W29" s="222"/>
    </row>
    <row r="30" spans="1:71" ht="14.25" hidden="1" customHeight="1" thickTop="1" thickBot="1" x14ac:dyDescent="0.3">
      <c r="A30" s="199"/>
      <c r="B30" s="200"/>
      <c r="C30" s="201"/>
      <c r="D30" s="196"/>
      <c r="E30" s="193"/>
      <c r="F30" s="146"/>
      <c r="G30" s="147"/>
      <c r="H30" s="193"/>
      <c r="I30" s="146"/>
      <c r="J30" s="147"/>
      <c r="K30" s="193"/>
      <c r="L30" s="146"/>
      <c r="M30" s="147"/>
      <c r="N30" s="194"/>
      <c r="O30" s="28"/>
      <c r="P30" s="29"/>
      <c r="Q30" s="194"/>
      <c r="R30" s="28"/>
      <c r="S30" s="29"/>
      <c r="T30" s="197"/>
      <c r="U30" s="198"/>
      <c r="V30" s="191"/>
      <c r="W30" s="222"/>
    </row>
    <row r="31" spans="1:71" ht="14.25" hidden="1" customHeight="1" thickTop="1" thickBot="1" x14ac:dyDescent="0.3">
      <c r="A31" s="199"/>
      <c r="B31" s="200"/>
      <c r="C31" s="201"/>
      <c r="D31" s="196"/>
      <c r="E31" s="193"/>
      <c r="F31" s="146"/>
      <c r="G31" s="147"/>
      <c r="H31" s="193"/>
      <c r="I31" s="146"/>
      <c r="J31" s="147"/>
      <c r="K31" s="193"/>
      <c r="L31" s="146"/>
      <c r="M31" s="147"/>
      <c r="N31" s="193"/>
      <c r="O31" s="26"/>
      <c r="P31" s="27"/>
      <c r="Q31" s="193"/>
      <c r="R31" s="26"/>
      <c r="S31" s="27"/>
      <c r="T31" s="197">
        <f>F31+I31+O31+R31</f>
        <v>0</v>
      </c>
      <c r="U31" s="198">
        <f>F32+I32+O32+R32</f>
        <v>0</v>
      </c>
      <c r="V31" s="191">
        <f>G31+J31+P31+S31</f>
        <v>0</v>
      </c>
      <c r="W31" s="222"/>
    </row>
    <row r="32" spans="1:71" ht="14.25" hidden="1" customHeight="1" thickTop="1" thickBot="1" x14ac:dyDescent="0.3">
      <c r="A32" s="199"/>
      <c r="B32" s="200"/>
      <c r="C32" s="201"/>
      <c r="D32" s="196"/>
      <c r="E32" s="193"/>
      <c r="F32" s="146"/>
      <c r="G32" s="147"/>
      <c r="H32" s="193"/>
      <c r="I32" s="146"/>
      <c r="J32" s="147"/>
      <c r="K32" s="193"/>
      <c r="L32" s="146"/>
      <c r="M32" s="147"/>
      <c r="N32" s="194"/>
      <c r="O32" s="28"/>
      <c r="P32" s="29"/>
      <c r="Q32" s="194"/>
      <c r="R32" s="28"/>
      <c r="S32" s="29"/>
      <c r="T32" s="197"/>
      <c r="U32" s="198"/>
      <c r="V32" s="191"/>
      <c r="W32" s="222"/>
    </row>
    <row r="33" spans="1:23" ht="14.25" hidden="1" customHeight="1" thickTop="1" thickBot="1" x14ac:dyDescent="0.3">
      <c r="A33" s="199"/>
      <c r="B33" s="200"/>
      <c r="C33" s="201"/>
      <c r="D33" s="196"/>
      <c r="E33" s="193"/>
      <c r="F33" s="146"/>
      <c r="G33" s="147"/>
      <c r="H33" s="193"/>
      <c r="I33" s="146"/>
      <c r="J33" s="147"/>
      <c r="K33" s="193"/>
      <c r="L33" s="146"/>
      <c r="M33" s="147"/>
      <c r="N33" s="193"/>
      <c r="O33" s="26"/>
      <c r="P33" s="27"/>
      <c r="Q33" s="193"/>
      <c r="R33" s="26"/>
      <c r="S33" s="27"/>
      <c r="T33" s="197">
        <f>F33+I33+O33+R33</f>
        <v>0</v>
      </c>
      <c r="U33" s="198">
        <f>F34+I34+O34+R34</f>
        <v>0</v>
      </c>
      <c r="V33" s="191">
        <f>G33+J33+P33+S33</f>
        <v>0</v>
      </c>
      <c r="W33" s="222"/>
    </row>
    <row r="34" spans="1:23" ht="14.25" hidden="1" customHeight="1" thickTop="1" thickBot="1" x14ac:dyDescent="0.3">
      <c r="A34" s="199"/>
      <c r="B34" s="200"/>
      <c r="C34" s="201"/>
      <c r="D34" s="196"/>
      <c r="E34" s="193"/>
      <c r="F34" s="146"/>
      <c r="G34" s="147"/>
      <c r="H34" s="193"/>
      <c r="I34" s="146"/>
      <c r="J34" s="147"/>
      <c r="K34" s="193"/>
      <c r="L34" s="146"/>
      <c r="M34" s="147"/>
      <c r="N34" s="194"/>
      <c r="O34" s="28"/>
      <c r="P34" s="29"/>
      <c r="Q34" s="194"/>
      <c r="R34" s="28"/>
      <c r="S34" s="29"/>
      <c r="T34" s="197"/>
      <c r="U34" s="198"/>
      <c r="V34" s="191"/>
      <c r="W34" s="222"/>
    </row>
    <row r="35" spans="1:23" ht="14.25" hidden="1" customHeight="1" thickTop="1" thickBot="1" x14ac:dyDescent="0.3">
      <c r="A35" s="199" t="str">
        <f>IF('Vážní listina'!D21="","",'Vážní listina'!D21)</f>
        <v/>
      </c>
      <c r="B35" s="200" t="str">
        <f>IF('Vážní listina'!D21="","",'Vážní listina'!E21)</f>
        <v/>
      </c>
      <c r="C35" s="201"/>
      <c r="D35" s="196"/>
      <c r="E35" s="193"/>
      <c r="F35" s="146"/>
      <c r="G35" s="147"/>
      <c r="H35" s="193"/>
      <c r="I35" s="146"/>
      <c r="J35" s="147"/>
      <c r="K35" s="193"/>
      <c r="L35" s="146"/>
      <c r="M35" s="147"/>
      <c r="N35" s="193"/>
      <c r="O35" s="26"/>
      <c r="P35" s="27"/>
      <c r="Q35" s="193"/>
      <c r="R35" s="26"/>
      <c r="S35" s="27"/>
      <c r="T35" s="197">
        <f>F35+I35+O35+R35</f>
        <v>0</v>
      </c>
      <c r="U35" s="198">
        <f>F36+I36+O36+R36</f>
        <v>0</v>
      </c>
      <c r="V35" s="191">
        <f>G35+J35+P35+S35</f>
        <v>0</v>
      </c>
      <c r="W35" s="192"/>
    </row>
    <row r="36" spans="1:23" ht="14.25" hidden="1" customHeight="1" thickTop="1" thickBot="1" x14ac:dyDescent="0.3">
      <c r="A36" s="199"/>
      <c r="B36" s="200"/>
      <c r="C36" s="201"/>
      <c r="D36" s="196"/>
      <c r="E36" s="193"/>
      <c r="F36" s="146"/>
      <c r="G36" s="147"/>
      <c r="H36" s="193"/>
      <c r="I36" s="146"/>
      <c r="J36" s="147"/>
      <c r="K36" s="193"/>
      <c r="L36" s="146"/>
      <c r="M36" s="147"/>
      <c r="N36" s="194"/>
      <c r="O36" s="28"/>
      <c r="P36" s="29"/>
      <c r="Q36" s="194"/>
      <c r="R36" s="28"/>
      <c r="S36" s="29"/>
      <c r="T36" s="197"/>
      <c r="U36" s="198"/>
      <c r="V36" s="191"/>
      <c r="W36" s="192"/>
    </row>
    <row r="37" spans="1:23" ht="14.25" hidden="1" customHeight="1" thickTop="1" thickBot="1" x14ac:dyDescent="0.3">
      <c r="A37" s="199" t="str">
        <f>IF('Vážní listina'!D22="","",'Vážní listina'!D22)</f>
        <v/>
      </c>
      <c r="B37" s="200" t="str">
        <f>IF('Vážní listina'!D22="","",'Vážní listina'!E22)</f>
        <v/>
      </c>
      <c r="C37" s="201"/>
      <c r="D37" s="196"/>
      <c r="E37" s="193"/>
      <c r="F37" s="146"/>
      <c r="G37" s="147"/>
      <c r="H37" s="193"/>
      <c r="I37" s="146"/>
      <c r="J37" s="147"/>
      <c r="K37" s="193"/>
      <c r="L37" s="146"/>
      <c r="M37" s="147"/>
      <c r="N37" s="193"/>
      <c r="O37" s="26"/>
      <c r="P37" s="27"/>
      <c r="Q37" s="193"/>
      <c r="R37" s="26"/>
      <c r="S37" s="27"/>
      <c r="T37" s="197">
        <f>F37+I37+O37+R37</f>
        <v>0</v>
      </c>
      <c r="U37" s="198">
        <f>F38+I38+O38+R38</f>
        <v>0</v>
      </c>
      <c r="V37" s="191">
        <f>G37+J37+P37+S37</f>
        <v>0</v>
      </c>
      <c r="W37" s="192"/>
    </row>
    <row r="38" spans="1:23" ht="14.25" hidden="1" customHeight="1" thickTop="1" thickBot="1" x14ac:dyDescent="0.3">
      <c r="A38" s="199"/>
      <c r="B38" s="200"/>
      <c r="C38" s="201"/>
      <c r="D38" s="196"/>
      <c r="E38" s="193"/>
      <c r="F38" s="146"/>
      <c r="G38" s="147"/>
      <c r="H38" s="193"/>
      <c r="I38" s="146"/>
      <c r="J38" s="147"/>
      <c r="K38" s="193"/>
      <c r="L38" s="146"/>
      <c r="M38" s="147"/>
      <c r="N38" s="194"/>
      <c r="O38" s="28"/>
      <c r="P38" s="29"/>
      <c r="Q38" s="194"/>
      <c r="R38" s="28"/>
      <c r="S38" s="29"/>
      <c r="T38" s="197"/>
      <c r="U38" s="198"/>
      <c r="V38" s="191"/>
      <c r="W38" s="192"/>
    </row>
    <row r="39" spans="1:23" ht="14.25" hidden="1" customHeight="1" thickTop="1" thickBot="1" x14ac:dyDescent="0.3">
      <c r="A39" s="199" t="str">
        <f>IF('Vážní listina'!D23="","",'Vážní listina'!D23)</f>
        <v/>
      </c>
      <c r="B39" s="200" t="str">
        <f>IF('Vážní listina'!D23="","",'Vážní listina'!E23)</f>
        <v/>
      </c>
      <c r="C39" s="201"/>
      <c r="D39" s="196"/>
      <c r="E39" s="193"/>
      <c r="F39" s="146"/>
      <c r="G39" s="147"/>
      <c r="H39" s="193"/>
      <c r="I39" s="146"/>
      <c r="J39" s="147"/>
      <c r="K39" s="193"/>
      <c r="L39" s="146"/>
      <c r="M39" s="147"/>
      <c r="N39" s="193"/>
      <c r="O39" s="26"/>
      <c r="P39" s="27"/>
      <c r="Q39" s="193"/>
      <c r="R39" s="26"/>
      <c r="S39" s="27"/>
      <c r="T39" s="197">
        <f>F39+I39+O39+R39</f>
        <v>0</v>
      </c>
      <c r="U39" s="198">
        <f>F40+I40+O40+R40</f>
        <v>0</v>
      </c>
      <c r="V39" s="191">
        <f>G39+J39+P39+S39</f>
        <v>0</v>
      </c>
      <c r="W39" s="192"/>
    </row>
    <row r="40" spans="1:23" ht="14.25" hidden="1" customHeight="1" thickTop="1" thickBot="1" x14ac:dyDescent="0.3">
      <c r="A40" s="199"/>
      <c r="B40" s="200"/>
      <c r="C40" s="201"/>
      <c r="D40" s="196"/>
      <c r="E40" s="193"/>
      <c r="F40" s="146"/>
      <c r="G40" s="147"/>
      <c r="H40" s="193"/>
      <c r="I40" s="146"/>
      <c r="J40" s="147"/>
      <c r="K40" s="193"/>
      <c r="L40" s="146"/>
      <c r="M40" s="147"/>
      <c r="N40" s="194"/>
      <c r="O40" s="28"/>
      <c r="P40" s="29"/>
      <c r="Q40" s="194"/>
      <c r="R40" s="28"/>
      <c r="S40" s="29"/>
      <c r="T40" s="197"/>
      <c r="U40" s="198"/>
      <c r="V40" s="191"/>
      <c r="W40" s="192"/>
    </row>
    <row r="41" spans="1:23" ht="14.25" hidden="1" customHeight="1" thickTop="1" thickBot="1" x14ac:dyDescent="0.3">
      <c r="A41" s="199" t="str">
        <f>IF('Vážní listina'!D24="","",'Vážní listina'!D24)</f>
        <v/>
      </c>
      <c r="B41" s="200" t="str">
        <f>IF('Vážní listina'!D24="","",'Vážní listina'!E24)</f>
        <v/>
      </c>
      <c r="C41" s="201"/>
      <c r="D41" s="196"/>
      <c r="E41" s="193"/>
      <c r="F41" s="146"/>
      <c r="G41" s="147"/>
      <c r="H41" s="193"/>
      <c r="I41" s="146"/>
      <c r="J41" s="147"/>
      <c r="K41" s="193"/>
      <c r="L41" s="146"/>
      <c r="M41" s="147"/>
      <c r="N41" s="193"/>
      <c r="O41" s="26"/>
      <c r="P41" s="27"/>
      <c r="Q41" s="193"/>
      <c r="R41" s="26"/>
      <c r="S41" s="27"/>
      <c r="T41" s="197">
        <f>F41+I41+O41+R41</f>
        <v>0</v>
      </c>
      <c r="U41" s="198">
        <f>F42+I42+O42+R42</f>
        <v>0</v>
      </c>
      <c r="V41" s="191">
        <f>G41+J41+P41+S41</f>
        <v>0</v>
      </c>
      <c r="W41" s="192"/>
    </row>
    <row r="42" spans="1:23" ht="14.25" hidden="1" customHeight="1" thickTop="1" thickBot="1" x14ac:dyDescent="0.3">
      <c r="A42" s="199"/>
      <c r="B42" s="200"/>
      <c r="C42" s="201"/>
      <c r="D42" s="196"/>
      <c r="E42" s="193"/>
      <c r="F42" s="146"/>
      <c r="G42" s="147"/>
      <c r="H42" s="193"/>
      <c r="I42" s="146"/>
      <c r="J42" s="147"/>
      <c r="K42" s="193"/>
      <c r="L42" s="146"/>
      <c r="M42" s="147"/>
      <c r="N42" s="194"/>
      <c r="O42" s="28"/>
      <c r="P42" s="29"/>
      <c r="Q42" s="194"/>
      <c r="R42" s="28"/>
      <c r="S42" s="29"/>
      <c r="T42" s="197"/>
      <c r="U42" s="198"/>
      <c r="V42" s="191"/>
      <c r="W42" s="192"/>
    </row>
    <row r="43" spans="1:23" ht="14.25" hidden="1" customHeight="1" thickTop="1" thickBot="1" x14ac:dyDescent="0.3">
      <c r="A43" s="199" t="str">
        <f>IF('Vážní listina'!D25="","",'Vážní listina'!D25)</f>
        <v/>
      </c>
      <c r="B43" s="200" t="str">
        <f>IF('Vážní listina'!D25="","",'Vážní listina'!E25)</f>
        <v/>
      </c>
      <c r="C43" s="201"/>
      <c r="D43" s="196"/>
      <c r="E43" s="193"/>
      <c r="F43" s="146"/>
      <c r="G43" s="147"/>
      <c r="H43" s="193"/>
      <c r="I43" s="146"/>
      <c r="J43" s="147"/>
      <c r="K43" s="193"/>
      <c r="L43" s="146"/>
      <c r="M43" s="147"/>
      <c r="N43" s="193"/>
      <c r="O43" s="26"/>
      <c r="P43" s="27"/>
      <c r="Q43" s="193"/>
      <c r="R43" s="26"/>
      <c r="S43" s="27"/>
      <c r="T43" s="197">
        <f>F43+I43+O43+R43</f>
        <v>0</v>
      </c>
      <c r="U43" s="198">
        <f>F44+I44+O44+R44</f>
        <v>0</v>
      </c>
      <c r="V43" s="191">
        <f>G43+J43+P43+S43</f>
        <v>0</v>
      </c>
      <c r="W43" s="192"/>
    </row>
    <row r="44" spans="1:23" ht="14.25" hidden="1" customHeight="1" thickTop="1" thickBot="1" x14ac:dyDescent="0.3">
      <c r="A44" s="199"/>
      <c r="B44" s="200"/>
      <c r="C44" s="201"/>
      <c r="D44" s="196"/>
      <c r="E44" s="193"/>
      <c r="F44" s="146"/>
      <c r="G44" s="147"/>
      <c r="H44" s="193"/>
      <c r="I44" s="146"/>
      <c r="J44" s="147"/>
      <c r="K44" s="193"/>
      <c r="L44" s="146"/>
      <c r="M44" s="147"/>
      <c r="N44" s="194"/>
      <c r="O44" s="28"/>
      <c r="P44" s="29"/>
      <c r="Q44" s="194"/>
      <c r="R44" s="28"/>
      <c r="S44" s="29"/>
      <c r="T44" s="197"/>
      <c r="U44" s="198"/>
      <c r="V44" s="191"/>
      <c r="W44" s="192"/>
    </row>
    <row r="45" spans="1:23" ht="14.25" hidden="1" customHeight="1" thickTop="1" thickBot="1" x14ac:dyDescent="0.3">
      <c r="A45" s="199" t="str">
        <f>IF('Vážní listina'!D26="","",'Vážní listina'!D26)</f>
        <v/>
      </c>
      <c r="B45" s="200" t="str">
        <f>IF('Vážní listina'!D26="","",'Vážní listina'!E26)</f>
        <v/>
      </c>
      <c r="C45" s="201"/>
      <c r="D45" s="196"/>
      <c r="E45" s="193"/>
      <c r="F45" s="146"/>
      <c r="G45" s="147"/>
      <c r="H45" s="193"/>
      <c r="I45" s="146"/>
      <c r="J45" s="147"/>
      <c r="K45" s="193"/>
      <c r="L45" s="146"/>
      <c r="M45" s="147"/>
      <c r="N45" s="193"/>
      <c r="O45" s="26"/>
      <c r="P45" s="27"/>
      <c r="Q45" s="193"/>
      <c r="R45" s="26"/>
      <c r="S45" s="27"/>
      <c r="T45" s="197">
        <f>F45+I45+O45+R45</f>
        <v>0</v>
      </c>
      <c r="U45" s="198">
        <f>F46+I46+O46+R46</f>
        <v>0</v>
      </c>
      <c r="V45" s="191">
        <f>G45+J45+P45+S45</f>
        <v>0</v>
      </c>
      <c r="W45" s="192"/>
    </row>
    <row r="46" spans="1:23" ht="14.25" hidden="1" customHeight="1" thickTop="1" thickBot="1" x14ac:dyDescent="0.3">
      <c r="A46" s="199"/>
      <c r="B46" s="200"/>
      <c r="C46" s="201"/>
      <c r="D46" s="196"/>
      <c r="E46" s="193"/>
      <c r="F46" s="146"/>
      <c r="G46" s="147"/>
      <c r="H46" s="193"/>
      <c r="I46" s="146"/>
      <c r="J46" s="147"/>
      <c r="K46" s="193"/>
      <c r="L46" s="146"/>
      <c r="M46" s="147"/>
      <c r="N46" s="194"/>
      <c r="O46" s="28"/>
      <c r="P46" s="29"/>
      <c r="Q46" s="194"/>
      <c r="R46" s="28"/>
      <c r="S46" s="29"/>
      <c r="T46" s="197"/>
      <c r="U46" s="198"/>
      <c r="V46" s="191"/>
      <c r="W46" s="192"/>
    </row>
    <row r="47" spans="1:23" ht="14.25" hidden="1" customHeight="1" thickTop="1" thickBot="1" x14ac:dyDescent="0.3">
      <c r="A47" s="199" t="str">
        <f>IF('Vážní listina'!D27="","",'Vážní listina'!D27)</f>
        <v/>
      </c>
      <c r="B47" s="200" t="str">
        <f>IF('Vážní listina'!D27="","",'Vážní listina'!E27)</f>
        <v/>
      </c>
      <c r="C47" s="201"/>
      <c r="D47" s="196"/>
      <c r="E47" s="193"/>
      <c r="F47" s="146"/>
      <c r="G47" s="147"/>
      <c r="H47" s="193"/>
      <c r="I47" s="146"/>
      <c r="J47" s="147"/>
      <c r="K47" s="193"/>
      <c r="L47" s="146"/>
      <c r="M47" s="147"/>
      <c r="N47" s="193"/>
      <c r="O47" s="26"/>
      <c r="P47" s="27"/>
      <c r="Q47" s="193"/>
      <c r="R47" s="26"/>
      <c r="S47" s="27"/>
      <c r="T47" s="197">
        <f>F47+I47+O47+R47</f>
        <v>0</v>
      </c>
      <c r="U47" s="198">
        <f>F48+I48+O48+R48</f>
        <v>0</v>
      </c>
      <c r="V47" s="191">
        <f>G47+J47+P47+S47</f>
        <v>0</v>
      </c>
      <c r="W47" s="192"/>
    </row>
    <row r="48" spans="1:23" ht="14.25" hidden="1" customHeight="1" thickTop="1" thickBot="1" x14ac:dyDescent="0.3">
      <c r="A48" s="199"/>
      <c r="B48" s="200"/>
      <c r="C48" s="201"/>
      <c r="D48" s="196"/>
      <c r="E48" s="193"/>
      <c r="F48" s="146"/>
      <c r="G48" s="147"/>
      <c r="H48" s="193"/>
      <c r="I48" s="146"/>
      <c r="J48" s="147"/>
      <c r="K48" s="193"/>
      <c r="L48" s="146"/>
      <c r="M48" s="147"/>
      <c r="N48" s="194"/>
      <c r="O48" s="28"/>
      <c r="P48" s="29"/>
      <c r="Q48" s="194"/>
      <c r="R48" s="28"/>
      <c r="S48" s="29"/>
      <c r="T48" s="197"/>
      <c r="U48" s="198"/>
      <c r="V48" s="191"/>
      <c r="W48" s="192"/>
    </row>
    <row r="49" spans="1:36" ht="14.25" hidden="1" customHeight="1" thickTop="1" thickBot="1" x14ac:dyDescent="0.3">
      <c r="A49" s="199" t="str">
        <f>IF('Vážní listina'!D28="","",'Vážní listina'!D28)</f>
        <v/>
      </c>
      <c r="B49" s="200" t="str">
        <f>IF('Vážní listina'!D28="","",'Vážní listina'!E28)</f>
        <v/>
      </c>
      <c r="C49" s="201"/>
      <c r="D49" s="196"/>
      <c r="E49" s="193"/>
      <c r="F49" s="146"/>
      <c r="G49" s="147"/>
      <c r="H49" s="193"/>
      <c r="I49" s="146"/>
      <c r="J49" s="147"/>
      <c r="K49" s="193"/>
      <c r="L49" s="146"/>
      <c r="M49" s="147"/>
      <c r="N49" s="193"/>
      <c r="O49" s="26"/>
      <c r="P49" s="27"/>
      <c r="Q49" s="193"/>
      <c r="R49" s="26"/>
      <c r="S49" s="27"/>
      <c r="T49" s="197">
        <f>F49+I49+O49+R49</f>
        <v>0</v>
      </c>
      <c r="U49" s="198">
        <f>F50+I50+O50+R50</f>
        <v>0</v>
      </c>
      <c r="V49" s="191">
        <f>G49+J49+P49+S49</f>
        <v>0</v>
      </c>
      <c r="W49" s="192"/>
    </row>
    <row r="50" spans="1:36" ht="14.25" hidden="1" customHeight="1" thickTop="1" thickBot="1" x14ac:dyDescent="0.3">
      <c r="A50" s="199"/>
      <c r="B50" s="200"/>
      <c r="C50" s="201"/>
      <c r="D50" s="196"/>
      <c r="E50" s="193"/>
      <c r="F50" s="146"/>
      <c r="G50" s="147"/>
      <c r="H50" s="193"/>
      <c r="I50" s="146"/>
      <c r="J50" s="147"/>
      <c r="K50" s="193"/>
      <c r="L50" s="146"/>
      <c r="M50" s="147"/>
      <c r="N50" s="194"/>
      <c r="O50" s="28"/>
      <c r="P50" s="29"/>
      <c r="Q50" s="194"/>
      <c r="R50" s="28"/>
      <c r="S50" s="29"/>
      <c r="T50" s="197"/>
      <c r="U50" s="198"/>
      <c r="V50" s="191"/>
      <c r="W50" s="192"/>
    </row>
    <row r="51" spans="1:36" ht="14.25" hidden="1" customHeight="1" thickTop="1" thickBot="1" x14ac:dyDescent="0.3">
      <c r="A51" s="199" t="str">
        <f>IF('Vážní listina'!D29="","",'Vážní listina'!D29)</f>
        <v/>
      </c>
      <c r="B51" s="200" t="str">
        <f>IF('Vážní listina'!D29="","",'Vážní listina'!E29)</f>
        <v/>
      </c>
      <c r="C51" s="201"/>
      <c r="D51" s="196"/>
      <c r="E51" s="193"/>
      <c r="F51" s="146"/>
      <c r="G51" s="147"/>
      <c r="H51" s="193"/>
      <c r="I51" s="146"/>
      <c r="J51" s="147"/>
      <c r="K51" s="193"/>
      <c r="L51" s="146"/>
      <c r="M51" s="147"/>
      <c r="N51" s="193"/>
      <c r="O51" s="26"/>
      <c r="P51" s="27"/>
      <c r="Q51" s="193"/>
      <c r="R51" s="26"/>
      <c r="S51" s="27"/>
      <c r="T51" s="197">
        <f>F51+I51+O51+R51</f>
        <v>0</v>
      </c>
      <c r="U51" s="198">
        <f>F52+I52+O52+R52</f>
        <v>0</v>
      </c>
      <c r="V51" s="191">
        <f>G51+J51+P51+S51</f>
        <v>0</v>
      </c>
      <c r="W51" s="192"/>
    </row>
    <row r="52" spans="1:36" ht="14.25" hidden="1" customHeight="1" thickTop="1" thickBot="1" x14ac:dyDescent="0.3">
      <c r="A52" s="199"/>
      <c r="B52" s="200"/>
      <c r="C52" s="201"/>
      <c r="D52" s="196"/>
      <c r="E52" s="193"/>
      <c r="F52" s="146"/>
      <c r="G52" s="147"/>
      <c r="H52" s="193"/>
      <c r="I52" s="146"/>
      <c r="J52" s="147"/>
      <c r="K52" s="193"/>
      <c r="L52" s="146"/>
      <c r="M52" s="147"/>
      <c r="N52" s="194"/>
      <c r="O52" s="28"/>
      <c r="P52" s="29"/>
      <c r="Q52" s="194"/>
      <c r="R52" s="28"/>
      <c r="S52" s="29"/>
      <c r="T52" s="197"/>
      <c r="U52" s="198"/>
      <c r="V52" s="191"/>
      <c r="W52" s="192"/>
    </row>
    <row r="53" spans="1:36" ht="14.25" hidden="1" customHeight="1" thickTop="1" thickBot="1" x14ac:dyDescent="0.3">
      <c r="A53" s="199" t="str">
        <f>IF('Vážní listina'!D30="","",'Vážní listina'!D30)</f>
        <v/>
      </c>
      <c r="B53" s="200" t="str">
        <f>IF('Vážní listina'!D30="","",'Vážní listina'!E30)</f>
        <v/>
      </c>
      <c r="C53" s="201"/>
      <c r="D53" s="196"/>
      <c r="E53" s="193"/>
      <c r="F53" s="146"/>
      <c r="G53" s="147"/>
      <c r="H53" s="193"/>
      <c r="I53" s="146"/>
      <c r="J53" s="147"/>
      <c r="K53" s="193"/>
      <c r="L53" s="146"/>
      <c r="M53" s="147"/>
      <c r="N53" s="193"/>
      <c r="O53" s="26"/>
      <c r="P53" s="27"/>
      <c r="Q53" s="193"/>
      <c r="R53" s="26"/>
      <c r="S53" s="27"/>
      <c r="T53" s="197">
        <f>F53+I53+O53+R53</f>
        <v>0</v>
      </c>
      <c r="U53" s="198">
        <f>F54+I54+O54+R54</f>
        <v>0</v>
      </c>
      <c r="V53" s="191">
        <f>G53+J53+P53+S53</f>
        <v>0</v>
      </c>
      <c r="W53" s="199"/>
    </row>
    <row r="54" spans="1:36" ht="14.25" hidden="1" customHeight="1" thickTop="1" thickBot="1" x14ac:dyDescent="0.3">
      <c r="A54" s="199"/>
      <c r="B54" s="200"/>
      <c r="C54" s="201"/>
      <c r="D54" s="196"/>
      <c r="E54" s="193"/>
      <c r="F54" s="146"/>
      <c r="G54" s="147"/>
      <c r="H54" s="193"/>
      <c r="I54" s="146"/>
      <c r="J54" s="147"/>
      <c r="K54" s="193"/>
      <c r="L54" s="146"/>
      <c r="M54" s="147"/>
      <c r="N54" s="194"/>
      <c r="O54" s="28"/>
      <c r="P54" s="29"/>
      <c r="Q54" s="194"/>
      <c r="R54" s="28"/>
      <c r="S54" s="29"/>
      <c r="T54" s="197"/>
      <c r="U54" s="198"/>
      <c r="V54" s="191"/>
      <c r="W54" s="199"/>
    </row>
    <row r="55" spans="1:36" ht="13.5" hidden="1" customHeight="1" thickTop="1" thickBot="1" x14ac:dyDescent="0.3">
      <c r="A55" s="199" t="str">
        <f>IF('Vážní listina'!D31="","",'Vážní listina'!D31)</f>
        <v/>
      </c>
      <c r="B55" s="200" t="str">
        <f>IF('Vážní listina'!D31="","",'Vážní listina'!E31)</f>
        <v/>
      </c>
      <c r="C55" s="201"/>
      <c r="D55" s="196"/>
      <c r="E55" s="193"/>
      <c r="F55" s="146"/>
      <c r="G55" s="147"/>
      <c r="H55" s="193"/>
      <c r="I55" s="146"/>
      <c r="J55" s="147"/>
      <c r="K55" s="193"/>
      <c r="L55" s="146"/>
      <c r="M55" s="147"/>
      <c r="N55" s="193"/>
      <c r="O55" s="26"/>
      <c r="P55" s="27"/>
      <c r="Q55" s="193"/>
      <c r="R55" s="26"/>
      <c r="S55" s="27"/>
      <c r="T55" s="197">
        <f>F55+I55+O55+R55</f>
        <v>0</v>
      </c>
      <c r="U55" s="198">
        <f>F56+I56+O56+R56</f>
        <v>0</v>
      </c>
      <c r="V55" s="191">
        <f>G55+J55+P55+S55</f>
        <v>0</v>
      </c>
      <c r="W55" s="192"/>
    </row>
    <row r="56" spans="1:36" ht="14.25" hidden="1" customHeight="1" thickTop="1" thickBot="1" x14ac:dyDescent="0.3">
      <c r="A56" s="199"/>
      <c r="B56" s="200"/>
      <c r="C56" s="201"/>
      <c r="D56" s="196"/>
      <c r="E56" s="193"/>
      <c r="F56" s="146"/>
      <c r="G56" s="147"/>
      <c r="H56" s="193"/>
      <c r="I56" s="146"/>
      <c r="J56" s="147"/>
      <c r="K56" s="193"/>
      <c r="L56" s="146"/>
      <c r="M56" s="147"/>
      <c r="N56" s="194"/>
      <c r="O56" s="28"/>
      <c r="P56" s="29"/>
      <c r="Q56" s="194"/>
      <c r="R56" s="28"/>
      <c r="S56" s="29"/>
      <c r="T56" s="197"/>
      <c r="U56" s="198"/>
      <c r="V56" s="191"/>
      <c r="W56" s="192"/>
    </row>
    <row r="57" spans="1:36" ht="14.25" hidden="1" customHeight="1" thickTop="1" thickBot="1" x14ac:dyDescent="0.3">
      <c r="A57" s="199" t="str">
        <f>IF('Vážní listina'!D32="","",'Vážní listina'!D32)</f>
        <v/>
      </c>
      <c r="B57" s="200" t="str">
        <f>IF('Vážní listina'!D32="","",'Vážní listina'!E32)</f>
        <v/>
      </c>
      <c r="C57" s="201"/>
      <c r="D57" s="196"/>
      <c r="E57" s="193"/>
      <c r="F57" s="146"/>
      <c r="G57" s="147"/>
      <c r="H57" s="193"/>
      <c r="I57" s="146"/>
      <c r="J57" s="147"/>
      <c r="K57" s="193"/>
      <c r="L57" s="146"/>
      <c r="M57" s="147"/>
      <c r="N57" s="202"/>
      <c r="O57" s="30"/>
      <c r="P57" s="31"/>
      <c r="Q57" s="202"/>
      <c r="R57" s="30"/>
      <c r="S57" s="31"/>
      <c r="T57" s="197">
        <f>F57+I57+O57+R57</f>
        <v>0</v>
      </c>
      <c r="U57" s="198">
        <f>F58+I58+O58+R58</f>
        <v>0</v>
      </c>
      <c r="V57" s="191">
        <f>G57+J57+P57+S57</f>
        <v>0</v>
      </c>
      <c r="W57" s="192"/>
    </row>
    <row r="58" spans="1:36" ht="14.25" hidden="1" customHeight="1" thickTop="1" thickBot="1" x14ac:dyDescent="0.3">
      <c r="A58" s="199"/>
      <c r="B58" s="200"/>
      <c r="C58" s="201"/>
      <c r="D58" s="196"/>
      <c r="E58" s="193"/>
      <c r="F58" s="146"/>
      <c r="G58" s="147"/>
      <c r="H58" s="193"/>
      <c r="I58" s="146"/>
      <c r="J58" s="147"/>
      <c r="K58" s="193"/>
      <c r="L58" s="146"/>
      <c r="M58" s="147"/>
      <c r="N58" s="193"/>
      <c r="O58" s="32"/>
      <c r="P58" s="33"/>
      <c r="Q58" s="193"/>
      <c r="R58" s="32"/>
      <c r="S58" s="33"/>
      <c r="T58" s="197"/>
      <c r="U58" s="198"/>
      <c r="V58" s="191"/>
      <c r="W58" s="192"/>
    </row>
    <row r="59" spans="1:36" ht="14.25" hidden="1" customHeight="1" thickTop="1" thickBot="1" x14ac:dyDescent="0.3">
      <c r="A59" s="199" t="str">
        <f>IF('Vážní listina'!D33="","",'Vážní listina'!D33)</f>
        <v/>
      </c>
      <c r="B59" s="200" t="str">
        <f>IF('Vážní listina'!D33="","",'Vážní listina'!E33)</f>
        <v/>
      </c>
      <c r="C59" s="201"/>
      <c r="D59" s="196"/>
      <c r="E59" s="193"/>
      <c r="F59" s="146"/>
      <c r="G59" s="147"/>
      <c r="H59" s="193"/>
      <c r="I59" s="146"/>
      <c r="J59" s="147"/>
      <c r="K59" s="193"/>
      <c r="L59" s="146"/>
      <c r="M59" s="147"/>
      <c r="N59" s="193"/>
      <c r="O59" s="26"/>
      <c r="P59" s="27"/>
      <c r="Q59" s="193"/>
      <c r="R59" s="26"/>
      <c r="S59" s="27"/>
      <c r="T59" s="197">
        <f>F59+I59+O59+R59</f>
        <v>0</v>
      </c>
      <c r="U59" s="198">
        <f>F60+I60+O60+R60</f>
        <v>0</v>
      </c>
      <c r="V59" s="191">
        <f>G59+J59+P59+S59</f>
        <v>0</v>
      </c>
      <c r="W59" s="192"/>
    </row>
    <row r="60" spans="1:36" ht="14.25" hidden="1" customHeight="1" thickTop="1" thickBot="1" x14ac:dyDescent="0.3">
      <c r="A60" s="199"/>
      <c r="B60" s="200"/>
      <c r="C60" s="201"/>
      <c r="D60" s="196"/>
      <c r="E60" s="193"/>
      <c r="F60" s="146"/>
      <c r="G60" s="147"/>
      <c r="H60" s="193"/>
      <c r="I60" s="146"/>
      <c r="J60" s="147"/>
      <c r="K60" s="193"/>
      <c r="L60" s="146"/>
      <c r="M60" s="147"/>
      <c r="N60" s="194"/>
      <c r="O60" s="28"/>
      <c r="P60" s="29"/>
      <c r="Q60" s="194"/>
      <c r="R60" s="28"/>
      <c r="S60" s="29"/>
      <c r="T60" s="197"/>
      <c r="U60" s="198"/>
      <c r="V60" s="191"/>
      <c r="W60" s="192"/>
    </row>
    <row r="61" spans="1:36" ht="14.25" hidden="1" customHeight="1" thickTop="1" thickBot="1" x14ac:dyDescent="0.3">
      <c r="A61" s="199" t="str">
        <f>IF('Vážní listina'!D34="","",'Vážní listina'!D34)</f>
        <v/>
      </c>
      <c r="B61" s="200" t="str">
        <f>IF('Vážní listina'!D34="","",'Vážní listina'!E34)</f>
        <v/>
      </c>
      <c r="C61" s="201"/>
      <c r="D61" s="196"/>
      <c r="E61" s="193"/>
      <c r="F61" s="146"/>
      <c r="G61" s="147"/>
      <c r="H61" s="193"/>
      <c r="I61" s="146"/>
      <c r="J61" s="147"/>
      <c r="K61" s="193"/>
      <c r="L61" s="146"/>
      <c r="M61" s="147"/>
      <c r="N61" s="202"/>
      <c r="O61" s="30"/>
      <c r="P61" s="31"/>
      <c r="Q61" s="202"/>
      <c r="R61" s="30"/>
      <c r="S61" s="31"/>
      <c r="T61" s="197">
        <f>F61+I61+O61+R61</f>
        <v>0</v>
      </c>
      <c r="U61" s="198">
        <f>F62+I62+O62+R62</f>
        <v>0</v>
      </c>
      <c r="V61" s="191">
        <f>G61+J61+P61+S61</f>
        <v>0</v>
      </c>
      <c r="W61" s="192"/>
    </row>
    <row r="62" spans="1:36" ht="14.25" hidden="1" customHeight="1" thickTop="1" thickBot="1" x14ac:dyDescent="0.3">
      <c r="A62" s="199"/>
      <c r="B62" s="200"/>
      <c r="C62" s="201"/>
      <c r="D62" s="196"/>
      <c r="E62" s="193"/>
      <c r="F62" s="146"/>
      <c r="G62" s="147"/>
      <c r="H62" s="193"/>
      <c r="I62" s="146"/>
      <c r="J62" s="147"/>
      <c r="K62" s="193"/>
      <c r="L62" s="146"/>
      <c r="M62" s="147"/>
      <c r="N62" s="193"/>
      <c r="O62" s="32"/>
      <c r="P62" s="33"/>
      <c r="Q62" s="193"/>
      <c r="R62" s="32"/>
      <c r="S62" s="33"/>
      <c r="T62" s="197"/>
      <c r="U62" s="198"/>
      <c r="V62" s="191"/>
      <c r="W62" s="192"/>
    </row>
    <row r="63" spans="1:36" ht="21.75" hidden="1" customHeight="1" thickTop="1" thickBot="1" x14ac:dyDescent="0.3">
      <c r="A63" s="105"/>
      <c r="B63" s="106"/>
      <c r="C63" s="104"/>
      <c r="D63" s="102"/>
      <c r="E63" s="101"/>
      <c r="F63" s="146"/>
      <c r="G63" s="147"/>
      <c r="H63" s="101"/>
      <c r="I63" s="146"/>
      <c r="J63" s="147"/>
      <c r="K63" s="101"/>
      <c r="L63" s="146"/>
      <c r="M63" s="147"/>
      <c r="N63" s="107"/>
      <c r="O63" s="141"/>
      <c r="P63" s="142"/>
      <c r="Q63" s="107"/>
      <c r="R63" s="141"/>
      <c r="S63" s="142"/>
      <c r="T63" s="100"/>
      <c r="U63" s="99"/>
      <c r="V63" s="98"/>
      <c r="W63" s="103"/>
    </row>
    <row r="64" spans="1:36" ht="13.5" hidden="1" customHeight="1" thickTop="1" x14ac:dyDescent="0.25">
      <c r="A64" s="143"/>
      <c r="B64" s="143"/>
      <c r="C64" s="143"/>
      <c r="D64" s="144"/>
      <c r="E64" s="143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AJ64" s="55"/>
    </row>
    <row r="65" spans="2:118" ht="14.4" thickTop="1" thickBot="1" x14ac:dyDescent="0.3">
      <c r="AJ65" s="55"/>
      <c r="DD65" s="168">
        <f>MAX(DD7:DD11)</f>
        <v>3</v>
      </c>
      <c r="DG65" s="168">
        <f>MAX(DG67:DG69)</f>
        <v>18</v>
      </c>
      <c r="DI65" s="168">
        <f>SUM(DI7:DI16)</f>
        <v>6</v>
      </c>
      <c r="DJ65" s="168">
        <f>SUM(DJ7:DJ16)</f>
        <v>6</v>
      </c>
      <c r="DK65" s="168">
        <f>SUM(DK7:DK16)</f>
        <v>6</v>
      </c>
      <c r="DL65" s="168">
        <f>SUM(DL7:DL16)</f>
        <v>0</v>
      </c>
      <c r="DM65" s="168">
        <f>SUM(DM7:DM16)</f>
        <v>0</v>
      </c>
      <c r="DN65" s="168">
        <f>SUM(DI65:DM65)</f>
        <v>18</v>
      </c>
    </row>
    <row r="66" spans="2:118" ht="13.8" thickBot="1" x14ac:dyDescent="0.3">
      <c r="B66" t="str">
        <f>[1]List1!$A$173</f>
        <v>Vysvětlení</v>
      </c>
      <c r="E66" s="180">
        <v>2</v>
      </c>
      <c r="F66" s="148">
        <v>3</v>
      </c>
      <c r="G66" s="149">
        <v>1</v>
      </c>
      <c r="N66" s="182">
        <v>6</v>
      </c>
      <c r="O66" s="184">
        <v>24</v>
      </c>
      <c r="P66" s="186">
        <f>A66+D66+G66+J66+M66</f>
        <v>1</v>
      </c>
      <c r="S66" s="188">
        <v>6</v>
      </c>
      <c r="T66" s="188">
        <v>6</v>
      </c>
      <c r="U66" s="189">
        <v>18</v>
      </c>
      <c r="V66" s="190">
        <v>2</v>
      </c>
      <c r="AJ66" s="55"/>
    </row>
    <row r="67" spans="2:118" ht="13.8" thickBot="1" x14ac:dyDescent="0.3">
      <c r="E67" s="181"/>
      <c r="F67" s="150">
        <v>10</v>
      </c>
      <c r="G67" s="151"/>
      <c r="N67" s="183"/>
      <c r="O67" s="185"/>
      <c r="P67" s="187"/>
      <c r="S67" s="188"/>
      <c r="T67" s="188"/>
      <c r="U67" s="189"/>
      <c r="V67" s="190"/>
      <c r="AJ67" s="55"/>
      <c r="DD67" s="168">
        <v>5</v>
      </c>
      <c r="DE67" s="168">
        <v>50</v>
      </c>
      <c r="DF67" s="168">
        <f>IF(DD67=$DD$65,1,0)</f>
        <v>0</v>
      </c>
      <c r="DG67" s="168">
        <f>DE67*DF67</f>
        <v>0</v>
      </c>
    </row>
    <row r="68" spans="2:118" x14ac:dyDescent="0.25">
      <c r="AJ68" s="55"/>
      <c r="DD68" s="168">
        <v>4</v>
      </c>
      <c r="DE68" s="168">
        <v>24</v>
      </c>
      <c r="DF68" s="168">
        <f t="shared" ref="DF68:DF69" si="28">IF(DD68=$DD$65,1,0)</f>
        <v>0</v>
      </c>
      <c r="DG68" s="168">
        <f t="shared" ref="DG68:DG69" si="29">DE68*DF68</f>
        <v>0</v>
      </c>
    </row>
    <row r="69" spans="2:118" x14ac:dyDescent="0.25">
      <c r="J69" s="160"/>
      <c r="AJ69" s="55"/>
      <c r="DD69" s="168">
        <v>3</v>
      </c>
      <c r="DE69" s="168">
        <v>18</v>
      </c>
      <c r="DF69" s="168">
        <f t="shared" si="28"/>
        <v>1</v>
      </c>
      <c r="DG69" s="168">
        <f t="shared" si="29"/>
        <v>18</v>
      </c>
    </row>
    <row r="70" spans="2:118" x14ac:dyDescent="0.25">
      <c r="J70" s="160"/>
      <c r="AJ70" s="55"/>
    </row>
    <row r="71" spans="2:118" x14ac:dyDescent="0.25">
      <c r="J71" s="160"/>
      <c r="AJ71" s="55"/>
    </row>
    <row r="72" spans="2:118" x14ac:dyDescent="0.25">
      <c r="AJ72" s="55"/>
    </row>
    <row r="73" spans="2:118" x14ac:dyDescent="0.25">
      <c r="C73" s="152">
        <v>2</v>
      </c>
      <c r="E73" t="str">
        <f>[1]List1!$A$174</f>
        <v>los soupeře</v>
      </c>
      <c r="L73" s="152">
        <v>6</v>
      </c>
      <c r="N73" t="str">
        <f>[1]List1!$A$178</f>
        <v>součet bodu</v>
      </c>
      <c r="Q73" s="152">
        <v>6</v>
      </c>
      <c r="S73" t="str">
        <f>[1]List1!$A$178</f>
        <v>součet bodu</v>
      </c>
      <c r="T73" t="str">
        <f>[1]List1!$A$178</f>
        <v>součet bodu</v>
      </c>
      <c r="AJ73" s="55"/>
    </row>
    <row r="74" spans="2:118" x14ac:dyDescent="0.25">
      <c r="C74" s="152"/>
      <c r="L74" s="152"/>
      <c r="Q74" s="152"/>
    </row>
    <row r="75" spans="2:118" x14ac:dyDescent="0.25">
      <c r="C75" s="152">
        <v>3</v>
      </c>
      <c r="E75" t="str">
        <f>[1]List1!$A$175</f>
        <v>body</v>
      </c>
      <c r="L75" s="152">
        <v>18</v>
      </c>
      <c r="N75" t="str">
        <f>[1]List1!$A$179</f>
        <v>součet technických bodů</v>
      </c>
      <c r="Q75" s="152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52"/>
      <c r="L76" s="152"/>
      <c r="Q76" s="152"/>
    </row>
    <row r="77" spans="2:118" x14ac:dyDescent="0.25">
      <c r="C77" s="152">
        <v>10</v>
      </c>
      <c r="E77" t="str">
        <f>[1]List1!$A$176</f>
        <v>technické body</v>
      </c>
      <c r="L77" s="152">
        <v>2</v>
      </c>
      <c r="N77" t="str">
        <f>[1]List1!$A$180</f>
        <v>součet vítězství</v>
      </c>
      <c r="Q77" s="152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52"/>
    </row>
    <row r="79" spans="2:118" x14ac:dyDescent="0.25">
      <c r="C79" s="152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Čechovice,  3.12.2022 </v>
      </c>
    </row>
  </sheetData>
  <mergeCells count="396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170"/>
    <col min="3" max="3" width="11.33203125" style="170" bestFit="1" customWidth="1"/>
    <col min="4" max="7" width="9.109375" style="170"/>
    <col min="8" max="9" width="9.109375" style="55"/>
    <col min="10" max="10" width="9.109375" style="170"/>
    <col min="11" max="12" width="9.109375" style="55"/>
    <col min="13" max="14" width="9.109375" style="170"/>
    <col min="15" max="15" width="9.109375" style="55"/>
    <col min="16" max="17" width="9.109375" style="170"/>
    <col min="18" max="18" width="9.109375" style="55"/>
    <col min="19" max="20" width="9.109375" style="170"/>
  </cols>
  <sheetData>
    <row r="1" spans="1:20" x14ac:dyDescent="0.25">
      <c r="A1" s="170" t="str">
        <f>[1]List1!$A$47</f>
        <v>žíněnka</v>
      </c>
      <c r="B1" s="170" t="e">
        <f>#REF!</f>
        <v>#REF!</v>
      </c>
      <c r="D1" s="174" t="s">
        <v>35</v>
      </c>
      <c r="E1" s="174"/>
      <c r="G1" s="174" t="s">
        <v>36</v>
      </c>
      <c r="H1" s="174"/>
      <c r="J1" s="174" t="s">
        <v>37</v>
      </c>
      <c r="K1" s="174"/>
    </row>
    <row r="2" spans="1:20" x14ac:dyDescent="0.25">
      <c r="D2" s="170" t="e">
        <f>#REF!</f>
        <v>#REF!</v>
      </c>
      <c r="E2" s="170">
        <f>SUM(E5:E54)</f>
        <v>0</v>
      </c>
      <c r="G2" s="170" t="e">
        <f>#REF!</f>
        <v>#REF!</v>
      </c>
      <c r="H2" s="170">
        <f>SUM(H5:H54)</f>
        <v>0</v>
      </c>
      <c r="J2" s="170" t="e">
        <f>#REF!</f>
        <v>#REF!</v>
      </c>
      <c r="K2" s="170">
        <f>SUM(K5:K54)</f>
        <v>0</v>
      </c>
    </row>
    <row r="3" spans="1:20" x14ac:dyDescent="0.25">
      <c r="M3" s="174">
        <v>1</v>
      </c>
      <c r="N3" s="174"/>
      <c r="P3" s="174">
        <v>2</v>
      </c>
      <c r="Q3" s="174"/>
      <c r="S3" s="174">
        <v>3</v>
      </c>
      <c r="T3" s="174"/>
    </row>
    <row r="5" spans="1:20" x14ac:dyDescent="0.25">
      <c r="A5" s="170" t="e">
        <f>IF($B$1=1,M5,IF($B$1=2,P5,IF($B$1=3,S5,"")))</f>
        <v>#REF!</v>
      </c>
      <c r="B5" s="170" t="e">
        <f>(VALUE(IF($B$1=1,N5,IF($B$1=2,Q5,IF($B$1=3,T5,"")))))</f>
        <v>#REF!</v>
      </c>
      <c r="C5" s="170" t="str">
        <f>IF((ISNUMBER(B5)),B5,"")</f>
        <v/>
      </c>
      <c r="D5" s="170" t="e">
        <f>IF(C5=0,0,(IF(C5=$D$2,1,0)))</f>
        <v>#REF!</v>
      </c>
      <c r="E5" s="170">
        <f>IF(C5="",0,(IF(D5=0,0,(A5*D5))))</f>
        <v>0</v>
      </c>
      <c r="G5" s="170" t="e">
        <f>IF(C5=0,0,(IF(C5=$G$2,1,0)))</f>
        <v>#REF!</v>
      </c>
      <c r="H5" s="170">
        <f>IF(C5="",0,(IF(G5=0,0,(A5*G5))))</f>
        <v>0</v>
      </c>
      <c r="J5" s="170" t="e">
        <f>IF($C5=0,0,(IF($C5=$J$2,1,0)))</f>
        <v>#REF!</v>
      </c>
      <c r="K5" s="170">
        <f>IF($C5="",0,(IF(J5=0,0,($A5*J5))))</f>
        <v>0</v>
      </c>
      <c r="M5" s="170">
        <f>[4]Strategie!$B3</f>
        <v>0</v>
      </c>
      <c r="N5" s="170">
        <f>[4]Strategie!$H3</f>
        <v>0</v>
      </c>
      <c r="P5" s="170">
        <f>[4]Strategie!$B3</f>
        <v>0</v>
      </c>
      <c r="Q5" s="170">
        <f>[4]Strategie!$H3</f>
        <v>0</v>
      </c>
      <c r="S5" s="170">
        <f>[4]Strategie!$B3</f>
        <v>0</v>
      </c>
      <c r="T5" s="170">
        <f>[4]Strategie!$H3</f>
        <v>0</v>
      </c>
    </row>
    <row r="6" spans="1:20" x14ac:dyDescent="0.25">
      <c r="A6" s="170" t="e">
        <f t="shared" ref="A6:A54" si="0">IF($B$1=1,M6,IF($B$1=2,P6,IF($B$1=3,S6,"")))</f>
        <v>#REF!</v>
      </c>
      <c r="B6" s="170" t="e">
        <f t="shared" ref="B6:B54" si="1">VALUE(IF($B$1=1,N6,IF($B$1=2,Q6,IF($B$1=3,T6,""))))</f>
        <v>#REF!</v>
      </c>
      <c r="C6" s="170" t="str">
        <f t="shared" ref="C6:C54" si="2">IF((ISNUMBER(B6)),B6,"")</f>
        <v/>
      </c>
      <c r="D6" s="170" t="e">
        <f t="shared" ref="D6:D54" si="3">IF(C6=0,0,(IF(C6=$D$2,1,0)))</f>
        <v>#REF!</v>
      </c>
      <c r="E6" s="170">
        <f t="shared" ref="E6:E54" si="4">IF(C6="",0,(IF(D6=0,0,(A6*D6))))</f>
        <v>0</v>
      </c>
      <c r="G6" s="170" t="e">
        <f t="shared" ref="G6:G54" si="5">IF(C6=0,0,(IF(C6=$G$2,1,0)))</f>
        <v>#REF!</v>
      </c>
      <c r="H6" s="170">
        <f t="shared" ref="H6:H54" si="6">IF(C6="",0,(IF(G6=0,0,(A6*G6))))</f>
        <v>0</v>
      </c>
      <c r="J6" s="170" t="e">
        <f t="shared" ref="J6:J54" si="7">IF(C6=0,0,(IF(C6=$J$2,1,0)))</f>
        <v>#REF!</v>
      </c>
      <c r="K6" s="170">
        <f t="shared" ref="K6:K54" si="8">IF(C6="",0,(IF(J6=0,0,(A6*J6))))</f>
        <v>0</v>
      </c>
      <c r="M6" s="170" t="str">
        <f>[4]Strategie!$B4</f>
        <v>kategorie      a styl</v>
      </c>
      <c r="N6" s="170">
        <f>[4]Strategie!$H4</f>
        <v>0</v>
      </c>
      <c r="P6" s="170" t="str">
        <f>[4]Strategie!$B4</f>
        <v>kategorie      a styl</v>
      </c>
      <c r="Q6" s="170">
        <f>[4]Strategie!$H4</f>
        <v>0</v>
      </c>
      <c r="S6" s="170" t="str">
        <f>[4]Strategie!$B4</f>
        <v>kategorie      a styl</v>
      </c>
      <c r="T6" s="170">
        <f>[4]Strategie!$H4</f>
        <v>0</v>
      </c>
    </row>
    <row r="7" spans="1:20" x14ac:dyDescent="0.25">
      <c r="A7" s="170" t="e">
        <f t="shared" si="0"/>
        <v>#REF!</v>
      </c>
      <c r="B7" s="170" t="e">
        <f t="shared" si="1"/>
        <v>#REF!</v>
      </c>
      <c r="C7" s="170" t="str">
        <f t="shared" si="2"/>
        <v/>
      </c>
      <c r="D7" s="170" t="e">
        <f t="shared" si="3"/>
        <v>#REF!</v>
      </c>
      <c r="E7" s="170">
        <f t="shared" si="4"/>
        <v>0</v>
      </c>
      <c r="G7" s="170" t="e">
        <f t="shared" si="5"/>
        <v>#REF!</v>
      </c>
      <c r="H7" s="170">
        <f t="shared" si="6"/>
        <v>0</v>
      </c>
      <c r="J7" s="170" t="e">
        <f t="shared" si="7"/>
        <v>#REF!</v>
      </c>
      <c r="K7" s="170">
        <f t="shared" si="8"/>
        <v>0</v>
      </c>
      <c r="M7" s="170" t="str">
        <f>[4]Strategie!$B5</f>
        <v>A příp</v>
      </c>
      <c r="N7" s="170" t="str">
        <f>[4]Strategie!$H5</f>
        <v/>
      </c>
      <c r="P7" s="170" t="str">
        <f>[4]Strategie!$B5</f>
        <v>A příp</v>
      </c>
      <c r="Q7" s="170" t="str">
        <f>[4]Strategie!$H5</f>
        <v/>
      </c>
      <c r="S7" s="170" t="str">
        <f>[4]Strategie!$B5</f>
        <v>A příp</v>
      </c>
      <c r="T7" s="170" t="str">
        <f>[4]Strategie!$H5</f>
        <v/>
      </c>
    </row>
    <row r="8" spans="1:20" x14ac:dyDescent="0.25">
      <c r="A8" s="170" t="e">
        <f t="shared" si="0"/>
        <v>#REF!</v>
      </c>
      <c r="B8" s="170" t="e">
        <f t="shared" si="1"/>
        <v>#REF!</v>
      </c>
      <c r="C8" s="170" t="str">
        <f t="shared" si="2"/>
        <v/>
      </c>
      <c r="D8" s="170" t="e">
        <f t="shared" si="3"/>
        <v>#REF!</v>
      </c>
      <c r="E8" s="170">
        <f t="shared" si="4"/>
        <v>0</v>
      </c>
      <c r="G8" s="170" t="e">
        <f t="shared" si="5"/>
        <v>#REF!</v>
      </c>
      <c r="H8" s="170">
        <f t="shared" si="6"/>
        <v>0</v>
      </c>
      <c r="J8" s="170" t="e">
        <f t="shared" si="7"/>
        <v>#REF!</v>
      </c>
      <c r="K8" s="170">
        <f t="shared" si="8"/>
        <v>0</v>
      </c>
      <c r="M8" s="170" t="str">
        <f>[4]Strategie!$B6</f>
        <v>A příp</v>
      </c>
      <c r="N8" s="170" t="str">
        <f>[4]Strategie!$H6</f>
        <v/>
      </c>
      <c r="P8" s="170" t="str">
        <f>[4]Strategie!$B6</f>
        <v>A příp</v>
      </c>
      <c r="Q8" s="170" t="str">
        <f>[4]Strategie!$H6</f>
        <v/>
      </c>
      <c r="S8" s="170" t="str">
        <f>[4]Strategie!$B6</f>
        <v>A příp</v>
      </c>
      <c r="T8" s="170" t="str">
        <f>[4]Strategie!$H6</f>
        <v/>
      </c>
    </row>
    <row r="9" spans="1:20" x14ac:dyDescent="0.25">
      <c r="A9" s="170" t="e">
        <f t="shared" si="0"/>
        <v>#REF!</v>
      </c>
      <c r="B9" s="170" t="e">
        <f t="shared" si="1"/>
        <v>#REF!</v>
      </c>
      <c r="C9" s="170" t="str">
        <f t="shared" si="2"/>
        <v/>
      </c>
      <c r="D9" s="170" t="e">
        <f t="shared" si="3"/>
        <v>#REF!</v>
      </c>
      <c r="E9" s="170">
        <f t="shared" si="4"/>
        <v>0</v>
      </c>
      <c r="G9" s="170" t="e">
        <f t="shared" si="5"/>
        <v>#REF!</v>
      </c>
      <c r="H9" s="170">
        <f t="shared" si="6"/>
        <v>0</v>
      </c>
      <c r="J9" s="170" t="e">
        <f t="shared" si="7"/>
        <v>#REF!</v>
      </c>
      <c r="K9" s="170">
        <f t="shared" si="8"/>
        <v>0</v>
      </c>
      <c r="M9" s="170" t="str">
        <f>[4]Strategie!$B7</f>
        <v>A příp</v>
      </c>
      <c r="N9" s="170" t="str">
        <f>[4]Strategie!$H7</f>
        <v/>
      </c>
      <c r="P9" s="170" t="str">
        <f>[4]Strategie!$B7</f>
        <v>A příp</v>
      </c>
      <c r="Q9" s="170" t="str">
        <f>[4]Strategie!$H7</f>
        <v/>
      </c>
      <c r="S9" s="170" t="str">
        <f>[4]Strategie!$B7</f>
        <v>A příp</v>
      </c>
      <c r="T9" s="170" t="str">
        <f>[4]Strategie!$H7</f>
        <v/>
      </c>
    </row>
    <row r="10" spans="1:20" x14ac:dyDescent="0.25">
      <c r="A10" s="170" t="e">
        <f t="shared" si="0"/>
        <v>#REF!</v>
      </c>
      <c r="B10" s="170" t="e">
        <f t="shared" si="1"/>
        <v>#REF!</v>
      </c>
      <c r="C10" s="170" t="str">
        <f t="shared" si="2"/>
        <v/>
      </c>
      <c r="D10" s="170" t="e">
        <f t="shared" si="3"/>
        <v>#REF!</v>
      </c>
      <c r="E10" s="170">
        <f t="shared" si="4"/>
        <v>0</v>
      </c>
      <c r="G10" s="170" t="e">
        <f t="shared" si="5"/>
        <v>#REF!</v>
      </c>
      <c r="H10" s="170">
        <f t="shared" si="6"/>
        <v>0</v>
      </c>
      <c r="J10" s="170" t="e">
        <f t="shared" si="7"/>
        <v>#REF!</v>
      </c>
      <c r="K10" s="170">
        <f t="shared" si="8"/>
        <v>0</v>
      </c>
      <c r="M10" s="170" t="str">
        <f>[4]Strategie!$B8</f>
        <v>A příp</v>
      </c>
      <c r="N10" s="170" t="str">
        <f>[4]Strategie!$H8</f>
        <v/>
      </c>
      <c r="P10" s="170" t="str">
        <f>[4]Strategie!$B8</f>
        <v>A příp</v>
      </c>
      <c r="Q10" s="170" t="str">
        <f>[4]Strategie!$H8</f>
        <v/>
      </c>
      <c r="S10" s="170" t="str">
        <f>[4]Strategie!$B8</f>
        <v>A příp</v>
      </c>
      <c r="T10" s="170" t="str">
        <f>[4]Strategie!$H8</f>
        <v/>
      </c>
    </row>
    <row r="11" spans="1:20" x14ac:dyDescent="0.25">
      <c r="A11" s="170" t="e">
        <f t="shared" si="0"/>
        <v>#REF!</v>
      </c>
      <c r="B11" s="170" t="e">
        <f t="shared" si="1"/>
        <v>#REF!</v>
      </c>
      <c r="C11" s="170" t="str">
        <f t="shared" si="2"/>
        <v/>
      </c>
      <c r="D11" s="170" t="e">
        <f t="shared" si="3"/>
        <v>#REF!</v>
      </c>
      <c r="E11" s="170">
        <f t="shared" si="4"/>
        <v>0</v>
      </c>
      <c r="G11" s="170" t="e">
        <f t="shared" si="5"/>
        <v>#REF!</v>
      </c>
      <c r="H11" s="170">
        <f t="shared" si="6"/>
        <v>0</v>
      </c>
      <c r="J11" s="170" t="e">
        <f t="shared" si="7"/>
        <v>#REF!</v>
      </c>
      <c r="K11" s="170">
        <f t="shared" si="8"/>
        <v>0</v>
      </c>
      <c r="M11" s="170" t="str">
        <f>[4]Strategie!$B9</f>
        <v>A příp</v>
      </c>
      <c r="N11" s="170" t="str">
        <f>[4]Strategie!$H9</f>
        <v/>
      </c>
      <c r="P11" s="170" t="str">
        <f>[4]Strategie!$B9</f>
        <v>A příp</v>
      </c>
      <c r="Q11" s="170" t="str">
        <f>[4]Strategie!$H9</f>
        <v/>
      </c>
      <c r="S11" s="170" t="str">
        <f>[4]Strategie!$B9</f>
        <v>A příp</v>
      </c>
      <c r="T11" s="170" t="str">
        <f>[4]Strategie!$H9</f>
        <v/>
      </c>
    </row>
    <row r="12" spans="1:20" x14ac:dyDescent="0.25">
      <c r="A12" s="170" t="e">
        <f t="shared" si="0"/>
        <v>#REF!</v>
      </c>
      <c r="B12" s="170" t="e">
        <f t="shared" si="1"/>
        <v>#REF!</v>
      </c>
      <c r="C12" s="170" t="str">
        <f t="shared" si="2"/>
        <v/>
      </c>
      <c r="D12" s="170" t="e">
        <f t="shared" si="3"/>
        <v>#REF!</v>
      </c>
      <c r="E12" s="170">
        <f t="shared" si="4"/>
        <v>0</v>
      </c>
      <c r="G12" s="170" t="e">
        <f t="shared" si="5"/>
        <v>#REF!</v>
      </c>
      <c r="H12" s="170">
        <f t="shared" si="6"/>
        <v>0</v>
      </c>
      <c r="J12" s="170" t="e">
        <f t="shared" si="7"/>
        <v>#REF!</v>
      </c>
      <c r="K12" s="170">
        <f t="shared" si="8"/>
        <v>0</v>
      </c>
      <c r="M12" s="170" t="str">
        <f>[4]Strategie!$B10</f>
        <v>A příp</v>
      </c>
      <c r="N12" s="170" t="str">
        <f>[4]Strategie!$H10</f>
        <v/>
      </c>
      <c r="P12" s="170" t="str">
        <f>[4]Strategie!$B10</f>
        <v>A příp</v>
      </c>
      <c r="Q12" s="170" t="str">
        <f>[4]Strategie!$H10</f>
        <v/>
      </c>
      <c r="S12" s="170" t="str">
        <f>[4]Strategie!$B10</f>
        <v>A příp</v>
      </c>
      <c r="T12" s="170" t="str">
        <f>[4]Strategie!$H10</f>
        <v/>
      </c>
    </row>
    <row r="13" spans="1:20" x14ac:dyDescent="0.25">
      <c r="A13" s="170" t="e">
        <f t="shared" si="0"/>
        <v>#REF!</v>
      </c>
      <c r="B13" s="170" t="e">
        <f t="shared" si="1"/>
        <v>#REF!</v>
      </c>
      <c r="C13" s="170" t="str">
        <f t="shared" si="2"/>
        <v/>
      </c>
      <c r="D13" s="170" t="e">
        <f t="shared" si="3"/>
        <v>#REF!</v>
      </c>
      <c r="E13" s="170">
        <f t="shared" si="4"/>
        <v>0</v>
      </c>
      <c r="G13" s="170" t="e">
        <f t="shared" si="5"/>
        <v>#REF!</v>
      </c>
      <c r="H13" s="170">
        <f t="shared" si="6"/>
        <v>0</v>
      </c>
      <c r="J13" s="170" t="e">
        <f t="shared" si="7"/>
        <v>#REF!</v>
      </c>
      <c r="K13" s="170">
        <f t="shared" si="8"/>
        <v>0</v>
      </c>
      <c r="M13" s="170" t="str">
        <f>[4]Strategie!$B11</f>
        <v>A příp</v>
      </c>
      <c r="N13" s="170" t="str">
        <f>[4]Strategie!$H11</f>
        <v/>
      </c>
      <c r="P13" s="170" t="str">
        <f>[4]Strategie!$B11</f>
        <v>A příp</v>
      </c>
      <c r="Q13" s="170" t="str">
        <f>[4]Strategie!$H11</f>
        <v/>
      </c>
      <c r="S13" s="170" t="str">
        <f>[4]Strategie!$B11</f>
        <v>A příp</v>
      </c>
      <c r="T13" s="170" t="str">
        <f>[4]Strategie!$H11</f>
        <v/>
      </c>
    </row>
    <row r="14" spans="1:20" x14ac:dyDescent="0.25">
      <c r="A14" s="170" t="e">
        <f t="shared" si="0"/>
        <v>#REF!</v>
      </c>
      <c r="B14" s="170" t="e">
        <f t="shared" si="1"/>
        <v>#REF!</v>
      </c>
      <c r="C14" s="170" t="str">
        <f t="shared" si="2"/>
        <v/>
      </c>
      <c r="D14" s="170" t="e">
        <f t="shared" si="3"/>
        <v>#REF!</v>
      </c>
      <c r="E14" s="170">
        <f t="shared" si="4"/>
        <v>0</v>
      </c>
      <c r="G14" s="170" t="e">
        <f t="shared" si="5"/>
        <v>#REF!</v>
      </c>
      <c r="H14" s="170">
        <f t="shared" si="6"/>
        <v>0</v>
      </c>
      <c r="J14" s="170" t="e">
        <f t="shared" si="7"/>
        <v>#REF!</v>
      </c>
      <c r="K14" s="170">
        <f t="shared" si="8"/>
        <v>0</v>
      </c>
      <c r="M14" s="170" t="str">
        <f>[4]Strategie!$B12</f>
        <v>A příp</v>
      </c>
      <c r="N14" s="170" t="str">
        <f>[4]Strategie!$H12</f>
        <v/>
      </c>
      <c r="P14" s="170" t="str">
        <f>[4]Strategie!$B12</f>
        <v>A příp</v>
      </c>
      <c r="Q14" s="170" t="str">
        <f>[4]Strategie!$H12</f>
        <v/>
      </c>
      <c r="S14" s="170" t="str">
        <f>[4]Strategie!$B12</f>
        <v>A příp</v>
      </c>
      <c r="T14" s="170" t="str">
        <f>[4]Strategie!$H12</f>
        <v/>
      </c>
    </row>
    <row r="15" spans="1:20" x14ac:dyDescent="0.25">
      <c r="A15" s="170" t="e">
        <f t="shared" si="0"/>
        <v>#REF!</v>
      </c>
      <c r="B15" s="170" t="e">
        <f t="shared" si="1"/>
        <v>#REF!</v>
      </c>
      <c r="C15" s="170" t="str">
        <f t="shared" si="2"/>
        <v/>
      </c>
      <c r="D15" s="170" t="e">
        <f t="shared" si="3"/>
        <v>#REF!</v>
      </c>
      <c r="E15" s="170">
        <f t="shared" si="4"/>
        <v>0</v>
      </c>
      <c r="G15" s="170" t="e">
        <f t="shared" si="5"/>
        <v>#REF!</v>
      </c>
      <c r="H15" s="170">
        <f t="shared" si="6"/>
        <v>0</v>
      </c>
      <c r="J15" s="170" t="e">
        <f t="shared" si="7"/>
        <v>#REF!</v>
      </c>
      <c r="K15" s="170">
        <f t="shared" si="8"/>
        <v>0</v>
      </c>
      <c r="M15" s="170" t="str">
        <f>[4]Strategie!$B13</f>
        <v>A příp</v>
      </c>
      <c r="N15" s="170" t="str">
        <f>[4]Strategie!$H13</f>
        <v/>
      </c>
      <c r="P15" s="170" t="str">
        <f>[4]Strategie!$B13</f>
        <v>A příp</v>
      </c>
      <c r="Q15" s="170" t="str">
        <f>[4]Strategie!$H13</f>
        <v/>
      </c>
      <c r="S15" s="170" t="str">
        <f>[4]Strategie!$B13</f>
        <v>A příp</v>
      </c>
      <c r="T15" s="170" t="str">
        <f>[4]Strategie!$H13</f>
        <v/>
      </c>
    </row>
    <row r="16" spans="1:20" x14ac:dyDescent="0.25">
      <c r="A16" s="170" t="e">
        <f t="shared" si="0"/>
        <v>#REF!</v>
      </c>
      <c r="B16" s="170" t="e">
        <f t="shared" si="1"/>
        <v>#REF!</v>
      </c>
      <c r="C16" s="170" t="str">
        <f t="shared" si="2"/>
        <v/>
      </c>
      <c r="D16" s="170" t="e">
        <f t="shared" si="3"/>
        <v>#REF!</v>
      </c>
      <c r="E16" s="170">
        <f t="shared" si="4"/>
        <v>0</v>
      </c>
      <c r="G16" s="170" t="e">
        <f t="shared" si="5"/>
        <v>#REF!</v>
      </c>
      <c r="H16" s="170">
        <f t="shared" si="6"/>
        <v>0</v>
      </c>
      <c r="J16" s="170" t="e">
        <f t="shared" si="7"/>
        <v>#REF!</v>
      </c>
      <c r="K16" s="170">
        <f t="shared" si="8"/>
        <v>0</v>
      </c>
      <c r="M16" s="170" t="str">
        <f>[4]Strategie!$B14</f>
        <v>ml.ž</v>
      </c>
      <c r="N16" s="170" t="str">
        <f>[4]Strategie!$H14</f>
        <v/>
      </c>
      <c r="P16" s="170" t="str">
        <f>[4]Strategie!$B14</f>
        <v>ml.ž</v>
      </c>
      <c r="Q16" s="170" t="str">
        <f>[4]Strategie!$H14</f>
        <v/>
      </c>
      <c r="S16" s="170" t="str">
        <f>[4]Strategie!$B14</f>
        <v>ml.ž</v>
      </c>
      <c r="T16" s="170" t="str">
        <f>[4]Strategie!$H14</f>
        <v/>
      </c>
    </row>
    <row r="17" spans="1:20" x14ac:dyDescent="0.25">
      <c r="A17" s="170" t="e">
        <f t="shared" si="0"/>
        <v>#REF!</v>
      </c>
      <c r="B17" s="170" t="e">
        <f t="shared" si="1"/>
        <v>#REF!</v>
      </c>
      <c r="C17" s="170" t="str">
        <f t="shared" si="2"/>
        <v/>
      </c>
      <c r="D17" s="170" t="e">
        <f t="shared" si="3"/>
        <v>#REF!</v>
      </c>
      <c r="E17" s="170">
        <f t="shared" si="4"/>
        <v>0</v>
      </c>
      <c r="G17" s="170" t="e">
        <f t="shared" si="5"/>
        <v>#REF!</v>
      </c>
      <c r="H17" s="170">
        <f t="shared" si="6"/>
        <v>0</v>
      </c>
      <c r="J17" s="170" t="e">
        <f t="shared" si="7"/>
        <v>#REF!</v>
      </c>
      <c r="K17" s="170">
        <f t="shared" si="8"/>
        <v>0</v>
      </c>
      <c r="M17" s="170" t="str">
        <f>[4]Strategie!$B15</f>
        <v>ml.ž</v>
      </c>
      <c r="N17" s="170" t="str">
        <f>[4]Strategie!$H15</f>
        <v/>
      </c>
      <c r="P17" s="170" t="str">
        <f>[4]Strategie!$B15</f>
        <v>ml.ž</v>
      </c>
      <c r="Q17" s="170" t="str">
        <f>[4]Strategie!$H15</f>
        <v/>
      </c>
      <c r="S17" s="170" t="str">
        <f>[4]Strategie!$B15</f>
        <v>ml.ž</v>
      </c>
      <c r="T17" s="170" t="str">
        <f>[4]Strategie!$H15</f>
        <v/>
      </c>
    </row>
    <row r="18" spans="1:20" x14ac:dyDescent="0.25">
      <c r="A18" s="170" t="e">
        <f t="shared" si="0"/>
        <v>#REF!</v>
      </c>
      <c r="B18" s="170" t="e">
        <f t="shared" si="1"/>
        <v>#REF!</v>
      </c>
      <c r="C18" s="170" t="str">
        <f t="shared" si="2"/>
        <v/>
      </c>
      <c r="D18" s="170" t="e">
        <f t="shared" si="3"/>
        <v>#REF!</v>
      </c>
      <c r="E18" s="170">
        <f t="shared" si="4"/>
        <v>0</v>
      </c>
      <c r="G18" s="170" t="e">
        <f t="shared" si="5"/>
        <v>#REF!</v>
      </c>
      <c r="H18" s="170">
        <f t="shared" si="6"/>
        <v>0</v>
      </c>
      <c r="J18" s="170" t="e">
        <f t="shared" si="7"/>
        <v>#REF!</v>
      </c>
      <c r="K18" s="170">
        <f t="shared" si="8"/>
        <v>0</v>
      </c>
      <c r="M18" s="170" t="str">
        <f>[4]Strategie!$B16</f>
        <v>ml.ž</v>
      </c>
      <c r="N18" s="170" t="str">
        <f>[4]Strategie!$H16</f>
        <v/>
      </c>
      <c r="P18" s="170" t="str">
        <f>[4]Strategie!$B16</f>
        <v>ml.ž</v>
      </c>
      <c r="Q18" s="170" t="str">
        <f>[4]Strategie!$H16</f>
        <v/>
      </c>
      <c r="S18" s="170" t="str">
        <f>[4]Strategie!$B16</f>
        <v>ml.ž</v>
      </c>
      <c r="T18" s="170" t="str">
        <f>[4]Strategie!$H16</f>
        <v/>
      </c>
    </row>
    <row r="19" spans="1:20" x14ac:dyDescent="0.25">
      <c r="A19" s="170" t="e">
        <f t="shared" si="0"/>
        <v>#REF!</v>
      </c>
      <c r="B19" s="170" t="e">
        <f>VALUE(IF($B$1=1,N19,IF($B$1=2,Q19,IF($B$1=3,T19,""))))</f>
        <v>#REF!</v>
      </c>
      <c r="C19" s="170" t="str">
        <f t="shared" si="2"/>
        <v/>
      </c>
      <c r="D19" s="170" t="e">
        <f t="shared" si="3"/>
        <v>#REF!</v>
      </c>
      <c r="E19" s="170">
        <f t="shared" si="4"/>
        <v>0</v>
      </c>
      <c r="G19" s="170" t="e">
        <f t="shared" si="5"/>
        <v>#REF!</v>
      </c>
      <c r="H19" s="170">
        <f t="shared" si="6"/>
        <v>0</v>
      </c>
      <c r="J19" s="170" t="e">
        <f t="shared" si="7"/>
        <v>#REF!</v>
      </c>
      <c r="K19" s="170">
        <f t="shared" si="8"/>
        <v>0</v>
      </c>
      <c r="M19" s="170" t="str">
        <f>[4]Strategie!$B17</f>
        <v>ml.ž</v>
      </c>
      <c r="N19" s="170" t="str">
        <f>[4]Strategie!$H17</f>
        <v/>
      </c>
      <c r="P19" s="170" t="str">
        <f>[4]Strategie!$B17</f>
        <v>ml.ž</v>
      </c>
      <c r="Q19" s="170" t="str">
        <f>[4]Strategie!$H17</f>
        <v/>
      </c>
      <c r="S19" s="170" t="str">
        <f>[4]Strategie!$B17</f>
        <v>ml.ž</v>
      </c>
      <c r="T19" s="170" t="str">
        <f>[4]Strategie!$H17</f>
        <v/>
      </c>
    </row>
    <row r="20" spans="1:20" x14ac:dyDescent="0.25">
      <c r="A20" s="170" t="e">
        <f t="shared" si="0"/>
        <v>#REF!</v>
      </c>
      <c r="B20" s="170" t="e">
        <f t="shared" si="1"/>
        <v>#REF!</v>
      </c>
      <c r="C20" s="170" t="str">
        <f t="shared" si="2"/>
        <v/>
      </c>
      <c r="D20" s="170" t="e">
        <f t="shared" si="3"/>
        <v>#REF!</v>
      </c>
      <c r="E20" s="170">
        <f t="shared" si="4"/>
        <v>0</v>
      </c>
      <c r="G20" s="170" t="e">
        <f t="shared" si="5"/>
        <v>#REF!</v>
      </c>
      <c r="H20" s="170">
        <f t="shared" si="6"/>
        <v>0</v>
      </c>
      <c r="J20" s="170" t="e">
        <f t="shared" si="7"/>
        <v>#REF!</v>
      </c>
      <c r="K20" s="170">
        <f t="shared" si="8"/>
        <v>0</v>
      </c>
      <c r="M20" s="170" t="str">
        <f>[4]Strategie!$B18</f>
        <v>ml.ž</v>
      </c>
      <c r="N20" s="170" t="str">
        <f>[4]Strategie!$H18</f>
        <v/>
      </c>
      <c r="P20" s="170" t="str">
        <f>[4]Strategie!$B18</f>
        <v>ml.ž</v>
      </c>
      <c r="Q20" s="170" t="str">
        <f>[4]Strategie!$H18</f>
        <v/>
      </c>
      <c r="S20" s="170" t="str">
        <f>[4]Strategie!$B18</f>
        <v>ml.ž</v>
      </c>
      <c r="T20" s="170" t="str">
        <f>[4]Strategie!$H18</f>
        <v/>
      </c>
    </row>
    <row r="21" spans="1:20" x14ac:dyDescent="0.25">
      <c r="A21" s="170" t="e">
        <f t="shared" si="0"/>
        <v>#REF!</v>
      </c>
      <c r="B21" s="170" t="e">
        <f t="shared" si="1"/>
        <v>#REF!</v>
      </c>
      <c r="C21" s="170" t="str">
        <f t="shared" si="2"/>
        <v/>
      </c>
      <c r="D21" s="170" t="e">
        <f t="shared" si="3"/>
        <v>#REF!</v>
      </c>
      <c r="E21" s="170">
        <f t="shared" si="4"/>
        <v>0</v>
      </c>
      <c r="G21" s="170" t="e">
        <f t="shared" si="5"/>
        <v>#REF!</v>
      </c>
      <c r="H21" s="170">
        <f t="shared" si="6"/>
        <v>0</v>
      </c>
      <c r="J21" s="170" t="e">
        <f t="shared" si="7"/>
        <v>#REF!</v>
      </c>
      <c r="K21" s="170">
        <f t="shared" si="8"/>
        <v>0</v>
      </c>
      <c r="M21" s="170" t="str">
        <f>[4]Strategie!$B19</f>
        <v>ml.ž</v>
      </c>
      <c r="N21" s="170" t="str">
        <f>[4]Strategie!$H19</f>
        <v/>
      </c>
      <c r="P21" s="170" t="str">
        <f>[4]Strategie!$B19</f>
        <v>ml.ž</v>
      </c>
      <c r="Q21" s="170" t="str">
        <f>[4]Strategie!$H19</f>
        <v/>
      </c>
      <c r="S21" s="170" t="str">
        <f>[4]Strategie!$B19</f>
        <v>ml.ž</v>
      </c>
      <c r="T21" s="170" t="str">
        <f>[4]Strategie!$H19</f>
        <v/>
      </c>
    </row>
    <row r="22" spans="1:20" x14ac:dyDescent="0.25">
      <c r="A22" s="170" t="e">
        <f t="shared" si="0"/>
        <v>#REF!</v>
      </c>
      <c r="B22" s="170" t="e">
        <f t="shared" si="1"/>
        <v>#REF!</v>
      </c>
      <c r="C22" s="170" t="str">
        <f t="shared" si="2"/>
        <v/>
      </c>
      <c r="D22" s="170" t="e">
        <f t="shared" si="3"/>
        <v>#REF!</v>
      </c>
      <c r="E22" s="170">
        <f t="shared" si="4"/>
        <v>0</v>
      </c>
      <c r="G22" s="170" t="e">
        <f t="shared" si="5"/>
        <v>#REF!</v>
      </c>
      <c r="H22" s="170">
        <f t="shared" si="6"/>
        <v>0</v>
      </c>
      <c r="J22" s="170" t="e">
        <f t="shared" si="7"/>
        <v>#REF!</v>
      </c>
      <c r="K22" s="170">
        <f t="shared" si="8"/>
        <v>0</v>
      </c>
      <c r="M22" s="170" t="str">
        <f>[4]Strategie!$B20</f>
        <v>ml.ž</v>
      </c>
      <c r="N22" s="170" t="str">
        <f>[4]Strategie!$H20</f>
        <v/>
      </c>
      <c r="P22" s="170" t="str">
        <f>[4]Strategie!$B20</f>
        <v>ml.ž</v>
      </c>
      <c r="Q22" s="170" t="str">
        <f>[4]Strategie!$H20</f>
        <v/>
      </c>
      <c r="S22" s="170" t="str">
        <f>[4]Strategie!$B20</f>
        <v>ml.ž</v>
      </c>
      <c r="T22" s="170" t="str">
        <f>[4]Strategie!$H20</f>
        <v/>
      </c>
    </row>
    <row r="23" spans="1:20" x14ac:dyDescent="0.25">
      <c r="A23" s="170" t="e">
        <f t="shared" si="0"/>
        <v>#REF!</v>
      </c>
      <c r="B23" s="170" t="e">
        <f t="shared" si="1"/>
        <v>#REF!</v>
      </c>
      <c r="C23" s="170" t="str">
        <f t="shared" si="2"/>
        <v/>
      </c>
      <c r="D23" s="170" t="e">
        <f t="shared" si="3"/>
        <v>#REF!</v>
      </c>
      <c r="E23" s="170">
        <f t="shared" si="4"/>
        <v>0</v>
      </c>
      <c r="G23" s="170" t="e">
        <f t="shared" si="5"/>
        <v>#REF!</v>
      </c>
      <c r="H23" s="170">
        <f t="shared" si="6"/>
        <v>0</v>
      </c>
      <c r="J23" s="170" t="e">
        <f t="shared" si="7"/>
        <v>#REF!</v>
      </c>
      <c r="K23" s="170">
        <f t="shared" si="8"/>
        <v>0</v>
      </c>
      <c r="M23" s="170" t="str">
        <f>[4]Strategie!$B21</f>
        <v>žák</v>
      </c>
      <c r="N23" s="170" t="str">
        <f>[4]Strategie!$H21</f>
        <v/>
      </c>
      <c r="P23" s="170" t="str">
        <f>[4]Strategie!$B21</f>
        <v>žák</v>
      </c>
      <c r="Q23" s="170" t="str">
        <f>[4]Strategie!$H21</f>
        <v/>
      </c>
      <c r="S23" s="170" t="str">
        <f>[4]Strategie!$B21</f>
        <v>žák</v>
      </c>
      <c r="T23" s="170" t="str">
        <f>[4]Strategie!$H21</f>
        <v/>
      </c>
    </row>
    <row r="24" spans="1:20" x14ac:dyDescent="0.25">
      <c r="A24" s="170" t="e">
        <f t="shared" si="0"/>
        <v>#REF!</v>
      </c>
      <c r="B24" s="170" t="e">
        <f t="shared" si="1"/>
        <v>#REF!</v>
      </c>
      <c r="C24" s="170" t="str">
        <f t="shared" si="2"/>
        <v/>
      </c>
      <c r="D24" s="170" t="e">
        <f t="shared" si="3"/>
        <v>#REF!</v>
      </c>
      <c r="E24" s="170">
        <f t="shared" si="4"/>
        <v>0</v>
      </c>
      <c r="G24" s="170" t="e">
        <f t="shared" si="5"/>
        <v>#REF!</v>
      </c>
      <c r="H24" s="170">
        <f t="shared" si="6"/>
        <v>0</v>
      </c>
      <c r="J24" s="170" t="e">
        <f t="shared" si="7"/>
        <v>#REF!</v>
      </c>
      <c r="K24" s="170">
        <f t="shared" si="8"/>
        <v>0</v>
      </c>
      <c r="M24" s="170" t="str">
        <f>[4]Strategie!$B22</f>
        <v>žák</v>
      </c>
      <c r="N24" s="170" t="str">
        <f>[4]Strategie!$H22</f>
        <v/>
      </c>
      <c r="P24" s="170" t="str">
        <f>[4]Strategie!$B22</f>
        <v>žák</v>
      </c>
      <c r="Q24" s="170" t="str">
        <f>[4]Strategie!$H22</f>
        <v/>
      </c>
      <c r="S24" s="170" t="str">
        <f>[4]Strategie!$B22</f>
        <v>žák</v>
      </c>
      <c r="T24" s="170" t="str">
        <f>[4]Strategie!$H22</f>
        <v/>
      </c>
    </row>
    <row r="25" spans="1:20" x14ac:dyDescent="0.25">
      <c r="A25" s="170" t="e">
        <f t="shared" si="0"/>
        <v>#REF!</v>
      </c>
      <c r="B25" s="170" t="e">
        <f t="shared" si="1"/>
        <v>#REF!</v>
      </c>
      <c r="C25" s="170" t="str">
        <f t="shared" si="2"/>
        <v/>
      </c>
      <c r="D25" s="170" t="e">
        <f t="shared" si="3"/>
        <v>#REF!</v>
      </c>
      <c r="E25" s="170">
        <f t="shared" si="4"/>
        <v>0</v>
      </c>
      <c r="G25" s="170" t="e">
        <f t="shared" si="5"/>
        <v>#REF!</v>
      </c>
      <c r="H25" s="170">
        <f t="shared" si="6"/>
        <v>0</v>
      </c>
      <c r="J25" s="170" t="e">
        <f t="shared" si="7"/>
        <v>#REF!</v>
      </c>
      <c r="K25" s="170">
        <f t="shared" si="8"/>
        <v>0</v>
      </c>
      <c r="M25" s="170" t="str">
        <f>[4]Strategie!$B23</f>
        <v>žák</v>
      </c>
      <c r="N25" s="170" t="str">
        <f>[4]Strategie!$H23</f>
        <v/>
      </c>
      <c r="P25" s="170" t="str">
        <f>[4]Strategie!$B23</f>
        <v>žák</v>
      </c>
      <c r="Q25" s="170" t="str">
        <f>[4]Strategie!$H23</f>
        <v/>
      </c>
      <c r="S25" s="170" t="str">
        <f>[4]Strategie!$B23</f>
        <v>žák</v>
      </c>
      <c r="T25" s="170" t="str">
        <f>[4]Strategie!$H23</f>
        <v/>
      </c>
    </row>
    <row r="26" spans="1:20" x14ac:dyDescent="0.25">
      <c r="A26" s="170" t="e">
        <f t="shared" si="0"/>
        <v>#REF!</v>
      </c>
      <c r="B26" s="170" t="e">
        <f t="shared" si="1"/>
        <v>#REF!</v>
      </c>
      <c r="C26" s="170" t="str">
        <f t="shared" si="2"/>
        <v/>
      </c>
      <c r="D26" s="170" t="e">
        <f t="shared" si="3"/>
        <v>#REF!</v>
      </c>
      <c r="E26" s="170">
        <f t="shared" si="4"/>
        <v>0</v>
      </c>
      <c r="G26" s="170" t="e">
        <f t="shared" si="5"/>
        <v>#REF!</v>
      </c>
      <c r="H26" s="170">
        <f t="shared" si="6"/>
        <v>0</v>
      </c>
      <c r="J26" s="170" t="e">
        <f t="shared" si="7"/>
        <v>#REF!</v>
      </c>
      <c r="K26" s="170">
        <f t="shared" si="8"/>
        <v>0</v>
      </c>
      <c r="M26" s="170" t="str">
        <f>[4]Strategie!$B24</f>
        <v>žák</v>
      </c>
      <c r="N26" s="170" t="str">
        <f>[4]Strategie!$H24</f>
        <v/>
      </c>
      <c r="P26" s="170" t="str">
        <f>[4]Strategie!$B24</f>
        <v>žák</v>
      </c>
      <c r="Q26" s="170" t="str">
        <f>[4]Strategie!$H24</f>
        <v/>
      </c>
      <c r="S26" s="170" t="str">
        <f>[4]Strategie!$B24</f>
        <v>žák</v>
      </c>
      <c r="T26" s="170" t="str">
        <f>[4]Strategie!$H24</f>
        <v/>
      </c>
    </row>
    <row r="27" spans="1:20" x14ac:dyDescent="0.25">
      <c r="A27" s="170" t="e">
        <f t="shared" si="0"/>
        <v>#REF!</v>
      </c>
      <c r="B27" s="170" t="e">
        <f t="shared" si="1"/>
        <v>#REF!</v>
      </c>
      <c r="C27" s="170" t="str">
        <f t="shared" si="2"/>
        <v/>
      </c>
      <c r="D27" s="170" t="e">
        <f t="shared" si="3"/>
        <v>#REF!</v>
      </c>
      <c r="E27" s="170">
        <f t="shared" si="4"/>
        <v>0</v>
      </c>
      <c r="G27" s="170" t="e">
        <f t="shared" si="5"/>
        <v>#REF!</v>
      </c>
      <c r="H27" s="170">
        <f t="shared" si="6"/>
        <v>0</v>
      </c>
      <c r="J27" s="170" t="e">
        <f t="shared" si="7"/>
        <v>#REF!</v>
      </c>
      <c r="K27" s="170">
        <f t="shared" si="8"/>
        <v>0</v>
      </c>
      <c r="M27" s="170" t="str">
        <f>[4]Strategie!$B25</f>
        <v>kad</v>
      </c>
      <c r="N27" s="170" t="str">
        <f>[4]Strategie!$H25</f>
        <v/>
      </c>
      <c r="P27" s="170" t="str">
        <f>[4]Strategie!$B25</f>
        <v>kad</v>
      </c>
      <c r="Q27" s="170" t="str">
        <f>[4]Strategie!$H25</f>
        <v/>
      </c>
      <c r="S27" s="170" t="str">
        <f>[4]Strategie!$B25</f>
        <v>kad</v>
      </c>
      <c r="T27" s="170" t="str">
        <f>[4]Strategie!$H25</f>
        <v/>
      </c>
    </row>
    <row r="28" spans="1:20" x14ac:dyDescent="0.25">
      <c r="A28" s="170" t="e">
        <f t="shared" si="0"/>
        <v>#REF!</v>
      </c>
      <c r="B28" s="170" t="e">
        <f t="shared" si="1"/>
        <v>#REF!</v>
      </c>
      <c r="C28" s="170" t="str">
        <f t="shared" si="2"/>
        <v/>
      </c>
      <c r="D28" s="170" t="e">
        <f t="shared" si="3"/>
        <v>#REF!</v>
      </c>
      <c r="E28" s="170">
        <f t="shared" si="4"/>
        <v>0</v>
      </c>
      <c r="G28" s="170" t="e">
        <f t="shared" si="5"/>
        <v>#REF!</v>
      </c>
      <c r="H28" s="170">
        <f t="shared" si="6"/>
        <v>0</v>
      </c>
      <c r="J28" s="170" t="e">
        <f t="shared" si="7"/>
        <v>#REF!</v>
      </c>
      <c r="K28" s="170">
        <f t="shared" si="8"/>
        <v>0</v>
      </c>
      <c r="M28" s="170" t="str">
        <f>[4]Strategie!$B26</f>
        <v>kad</v>
      </c>
      <c r="N28" s="170" t="str">
        <f>[4]Strategie!$H26</f>
        <v/>
      </c>
      <c r="P28" s="170" t="str">
        <f>[4]Strategie!$B26</f>
        <v>kad</v>
      </c>
      <c r="Q28" s="170" t="str">
        <f>[4]Strategie!$H26</f>
        <v/>
      </c>
      <c r="S28" s="170" t="str">
        <f>[4]Strategie!$B26</f>
        <v>kad</v>
      </c>
      <c r="T28" s="170" t="str">
        <f>[4]Strategie!$H26</f>
        <v/>
      </c>
    </row>
    <row r="29" spans="1:20" x14ac:dyDescent="0.25">
      <c r="A29" s="170" t="e">
        <f t="shared" si="0"/>
        <v>#REF!</v>
      </c>
      <c r="B29" s="170" t="e">
        <f t="shared" si="1"/>
        <v>#REF!</v>
      </c>
      <c r="C29" s="170" t="str">
        <f t="shared" si="2"/>
        <v/>
      </c>
      <c r="D29" s="170" t="e">
        <f t="shared" si="3"/>
        <v>#REF!</v>
      </c>
      <c r="E29" s="170">
        <f t="shared" si="4"/>
        <v>0</v>
      </c>
      <c r="G29" s="170" t="e">
        <f t="shared" si="5"/>
        <v>#REF!</v>
      </c>
      <c r="H29" s="170">
        <f t="shared" si="6"/>
        <v>0</v>
      </c>
      <c r="J29" s="170" t="e">
        <f t="shared" si="7"/>
        <v>#REF!</v>
      </c>
      <c r="K29" s="170">
        <f t="shared" si="8"/>
        <v>0</v>
      </c>
      <c r="M29" s="170" t="str">
        <f>[4]Strategie!$B27</f>
        <v>ž-žák</v>
      </c>
      <c r="N29" s="170" t="str">
        <f>[4]Strategie!$H27</f>
        <v/>
      </c>
      <c r="P29" s="170" t="str">
        <f>[4]Strategie!$B27</f>
        <v>ž-žák</v>
      </c>
      <c r="Q29" s="170" t="str">
        <f>[4]Strategie!$H27</f>
        <v/>
      </c>
      <c r="S29" s="170" t="str">
        <f>[4]Strategie!$B27</f>
        <v>ž-žák</v>
      </c>
      <c r="T29" s="170" t="str">
        <f>[4]Strategie!$H27</f>
        <v/>
      </c>
    </row>
    <row r="30" spans="1:20" x14ac:dyDescent="0.25">
      <c r="A30" s="170" t="e">
        <f t="shared" si="0"/>
        <v>#REF!</v>
      </c>
      <c r="B30" s="170" t="e">
        <f t="shared" si="1"/>
        <v>#REF!</v>
      </c>
      <c r="C30" s="170" t="str">
        <f t="shared" si="2"/>
        <v/>
      </c>
      <c r="D30" s="170" t="e">
        <f t="shared" si="3"/>
        <v>#REF!</v>
      </c>
      <c r="E30" s="170">
        <f t="shared" si="4"/>
        <v>0</v>
      </c>
      <c r="G30" s="170" t="e">
        <f t="shared" si="5"/>
        <v>#REF!</v>
      </c>
      <c r="H30" s="170">
        <f t="shared" si="6"/>
        <v>0</v>
      </c>
      <c r="J30" s="170" t="e">
        <f t="shared" si="7"/>
        <v>#REF!</v>
      </c>
      <c r="K30" s="170">
        <f t="shared" si="8"/>
        <v>0</v>
      </c>
      <c r="M30" s="170" t="str">
        <f>[4]Strategie!$B28</f>
        <v/>
      </c>
      <c r="N30" s="170" t="str">
        <f>[4]Strategie!$H28</f>
        <v/>
      </c>
      <c r="P30" s="170" t="str">
        <f>[4]Strategie!$B28</f>
        <v/>
      </c>
      <c r="Q30" s="170" t="str">
        <f>[4]Strategie!$H28</f>
        <v/>
      </c>
      <c r="S30" s="170" t="str">
        <f>[4]Strategie!$B28</f>
        <v/>
      </c>
      <c r="T30" s="170" t="str">
        <f>[4]Strategie!$H28</f>
        <v/>
      </c>
    </row>
    <row r="31" spans="1:20" x14ac:dyDescent="0.25">
      <c r="A31" s="170" t="e">
        <f t="shared" si="0"/>
        <v>#REF!</v>
      </c>
      <c r="B31" s="170" t="e">
        <f t="shared" si="1"/>
        <v>#REF!</v>
      </c>
      <c r="C31" s="170" t="str">
        <f t="shared" si="2"/>
        <v/>
      </c>
      <c r="D31" s="170" t="e">
        <f t="shared" si="3"/>
        <v>#REF!</v>
      </c>
      <c r="E31" s="170">
        <f t="shared" si="4"/>
        <v>0</v>
      </c>
      <c r="G31" s="170" t="e">
        <f t="shared" si="5"/>
        <v>#REF!</v>
      </c>
      <c r="H31" s="170">
        <f t="shared" si="6"/>
        <v>0</v>
      </c>
      <c r="J31" s="170" t="e">
        <f>IF(C31=0,0,(IF(C31=$J$2,1,0)))</f>
        <v>#REF!</v>
      </c>
      <c r="K31" s="170">
        <f t="shared" si="8"/>
        <v>0</v>
      </c>
      <c r="M31" s="170" t="str">
        <f>[4]Strategie!$B29</f>
        <v/>
      </c>
      <c r="N31" s="170" t="str">
        <f>[4]Strategie!$H29</f>
        <v/>
      </c>
      <c r="P31" s="170" t="str">
        <f>[4]Strategie!$B29</f>
        <v/>
      </c>
      <c r="Q31" s="170" t="str">
        <f>[4]Strategie!$H29</f>
        <v/>
      </c>
      <c r="S31" s="170" t="str">
        <f>[4]Strategie!$B29</f>
        <v/>
      </c>
      <c r="T31" s="170" t="str">
        <f>[4]Strategie!$H29</f>
        <v/>
      </c>
    </row>
    <row r="32" spans="1:20" x14ac:dyDescent="0.25">
      <c r="A32" s="170" t="e">
        <f t="shared" si="0"/>
        <v>#REF!</v>
      </c>
      <c r="B32" s="170" t="e">
        <f t="shared" si="1"/>
        <v>#REF!</v>
      </c>
      <c r="C32" s="170" t="str">
        <f t="shared" si="2"/>
        <v/>
      </c>
      <c r="D32" s="170" t="e">
        <f t="shared" si="3"/>
        <v>#REF!</v>
      </c>
      <c r="E32" s="170">
        <f t="shared" si="4"/>
        <v>0</v>
      </c>
      <c r="G32" s="170" t="e">
        <f t="shared" si="5"/>
        <v>#REF!</v>
      </c>
      <c r="H32" s="170">
        <f t="shared" si="6"/>
        <v>0</v>
      </c>
      <c r="J32" s="170" t="e">
        <f t="shared" si="7"/>
        <v>#REF!</v>
      </c>
      <c r="K32" s="170">
        <f t="shared" si="8"/>
        <v>0</v>
      </c>
      <c r="M32" s="170" t="str">
        <f>[4]Strategie!$B30</f>
        <v/>
      </c>
      <c r="N32" s="170" t="str">
        <f>[4]Strategie!$H30</f>
        <v/>
      </c>
      <c r="P32" s="170" t="str">
        <f>[4]Strategie!$B30</f>
        <v/>
      </c>
      <c r="Q32" s="170" t="str">
        <f>[4]Strategie!$H30</f>
        <v/>
      </c>
      <c r="S32" s="170" t="str">
        <f>[4]Strategie!$B30</f>
        <v/>
      </c>
      <c r="T32" s="170" t="str">
        <f>[4]Strategie!$H30</f>
        <v/>
      </c>
    </row>
    <row r="33" spans="1:20" x14ac:dyDescent="0.25">
      <c r="A33" s="170" t="e">
        <f t="shared" si="0"/>
        <v>#REF!</v>
      </c>
      <c r="B33" s="170" t="e">
        <f t="shared" si="1"/>
        <v>#REF!</v>
      </c>
      <c r="C33" s="170" t="str">
        <f t="shared" si="2"/>
        <v/>
      </c>
      <c r="D33" s="170" t="e">
        <f t="shared" si="3"/>
        <v>#REF!</v>
      </c>
      <c r="E33" s="170">
        <f t="shared" si="4"/>
        <v>0</v>
      </c>
      <c r="G33" s="170" t="e">
        <f t="shared" si="5"/>
        <v>#REF!</v>
      </c>
      <c r="H33" s="170">
        <f t="shared" si="6"/>
        <v>0</v>
      </c>
      <c r="J33" s="170" t="e">
        <f t="shared" si="7"/>
        <v>#REF!</v>
      </c>
      <c r="K33" s="170">
        <f t="shared" si="8"/>
        <v>0</v>
      </c>
      <c r="M33" s="170" t="str">
        <f>[4]Strategie!$B31</f>
        <v/>
      </c>
      <c r="N33" s="170" t="str">
        <f>[4]Strategie!$H31</f>
        <v/>
      </c>
      <c r="P33" s="170" t="str">
        <f>[4]Strategie!$B31</f>
        <v/>
      </c>
      <c r="Q33" s="170" t="str">
        <f>[4]Strategie!$H31</f>
        <v/>
      </c>
      <c r="S33" s="170" t="str">
        <f>[4]Strategie!$B31</f>
        <v/>
      </c>
      <c r="T33" s="170" t="str">
        <f>[4]Strategie!$H31</f>
        <v/>
      </c>
    </row>
    <row r="34" spans="1:20" x14ac:dyDescent="0.25">
      <c r="A34" s="170" t="e">
        <f t="shared" si="0"/>
        <v>#REF!</v>
      </c>
      <c r="B34" s="170" t="e">
        <f t="shared" si="1"/>
        <v>#REF!</v>
      </c>
      <c r="C34" s="170" t="str">
        <f t="shared" si="2"/>
        <v/>
      </c>
      <c r="D34" s="170" t="e">
        <f t="shared" si="3"/>
        <v>#REF!</v>
      </c>
      <c r="E34" s="170">
        <f t="shared" si="4"/>
        <v>0</v>
      </c>
      <c r="G34" s="170" t="e">
        <f t="shared" si="5"/>
        <v>#REF!</v>
      </c>
      <c r="H34" s="170">
        <f t="shared" si="6"/>
        <v>0</v>
      </c>
      <c r="J34" s="170" t="e">
        <f t="shared" si="7"/>
        <v>#REF!</v>
      </c>
      <c r="K34" s="170">
        <f t="shared" si="8"/>
        <v>0</v>
      </c>
      <c r="M34" s="170" t="str">
        <f>[4]Strategie!$B32</f>
        <v/>
      </c>
      <c r="N34" s="170" t="str">
        <f>[4]Strategie!$H32</f>
        <v/>
      </c>
      <c r="P34" s="170" t="str">
        <f>[4]Strategie!$B32</f>
        <v/>
      </c>
      <c r="Q34" s="170" t="str">
        <f>[4]Strategie!$H32</f>
        <v/>
      </c>
      <c r="S34" s="170" t="str">
        <f>[4]Strategie!$B32</f>
        <v/>
      </c>
      <c r="T34" s="170" t="str">
        <f>[4]Strategie!$H32</f>
        <v/>
      </c>
    </row>
    <row r="35" spans="1:20" x14ac:dyDescent="0.25">
      <c r="A35" s="170" t="e">
        <f t="shared" si="0"/>
        <v>#REF!</v>
      </c>
      <c r="B35" s="170" t="e">
        <f t="shared" si="1"/>
        <v>#REF!</v>
      </c>
      <c r="C35" s="170" t="str">
        <f t="shared" si="2"/>
        <v/>
      </c>
      <c r="D35" s="170" t="e">
        <f t="shared" si="3"/>
        <v>#REF!</v>
      </c>
      <c r="E35" s="170">
        <f t="shared" si="4"/>
        <v>0</v>
      </c>
      <c r="G35" s="170" t="e">
        <f t="shared" si="5"/>
        <v>#REF!</v>
      </c>
      <c r="H35" s="170">
        <f t="shared" si="6"/>
        <v>0</v>
      </c>
      <c r="J35" s="170" t="e">
        <f t="shared" si="7"/>
        <v>#REF!</v>
      </c>
      <c r="K35" s="170">
        <f t="shared" si="8"/>
        <v>0</v>
      </c>
      <c r="M35" s="170" t="str">
        <f>[4]Strategie!$B33</f>
        <v/>
      </c>
      <c r="N35" s="170" t="str">
        <f>[4]Strategie!$H33</f>
        <v/>
      </c>
      <c r="P35" s="170" t="str">
        <f>[4]Strategie!$B33</f>
        <v/>
      </c>
      <c r="Q35" s="170" t="str">
        <f>[4]Strategie!$H33</f>
        <v/>
      </c>
      <c r="S35" s="170" t="str">
        <f>[4]Strategie!$B33</f>
        <v/>
      </c>
      <c r="T35" s="170" t="str">
        <f>[4]Strategie!$H33</f>
        <v/>
      </c>
    </row>
    <row r="36" spans="1:20" x14ac:dyDescent="0.25">
      <c r="A36" s="170" t="e">
        <f t="shared" si="0"/>
        <v>#REF!</v>
      </c>
      <c r="B36" s="170" t="e">
        <f t="shared" si="1"/>
        <v>#REF!</v>
      </c>
      <c r="C36" s="170" t="str">
        <f t="shared" si="2"/>
        <v/>
      </c>
      <c r="D36" s="170" t="e">
        <f t="shared" si="3"/>
        <v>#REF!</v>
      </c>
      <c r="E36" s="170">
        <f t="shared" si="4"/>
        <v>0</v>
      </c>
      <c r="G36" s="170" t="e">
        <f t="shared" si="5"/>
        <v>#REF!</v>
      </c>
      <c r="H36" s="170">
        <f t="shared" si="6"/>
        <v>0</v>
      </c>
      <c r="J36" s="170" t="e">
        <f t="shared" si="7"/>
        <v>#REF!</v>
      </c>
      <c r="K36" s="170">
        <f t="shared" si="8"/>
        <v>0</v>
      </c>
      <c r="M36" s="170" t="str">
        <f>[4]Strategie!$B34</f>
        <v/>
      </c>
      <c r="N36" s="170" t="str">
        <f>[4]Strategie!$H34</f>
        <v/>
      </c>
      <c r="P36" s="170" t="str">
        <f>[4]Strategie!$B34</f>
        <v/>
      </c>
      <c r="Q36" s="170" t="str">
        <f>[4]Strategie!$H34</f>
        <v/>
      </c>
      <c r="S36" s="170" t="str">
        <f>[4]Strategie!$B34</f>
        <v/>
      </c>
      <c r="T36" s="170" t="str">
        <f>[4]Strategie!$H34</f>
        <v/>
      </c>
    </row>
    <row r="37" spans="1:20" x14ac:dyDescent="0.25">
      <c r="A37" s="170" t="e">
        <f t="shared" si="0"/>
        <v>#REF!</v>
      </c>
      <c r="B37" s="170" t="e">
        <f t="shared" si="1"/>
        <v>#REF!</v>
      </c>
      <c r="C37" s="170" t="str">
        <f t="shared" si="2"/>
        <v/>
      </c>
      <c r="D37" s="170" t="e">
        <f t="shared" si="3"/>
        <v>#REF!</v>
      </c>
      <c r="E37" s="170">
        <f t="shared" si="4"/>
        <v>0</v>
      </c>
      <c r="G37" s="170" t="e">
        <f t="shared" si="5"/>
        <v>#REF!</v>
      </c>
      <c r="H37" s="170">
        <f t="shared" si="6"/>
        <v>0</v>
      </c>
      <c r="J37" s="170" t="e">
        <f t="shared" si="7"/>
        <v>#REF!</v>
      </c>
      <c r="K37" s="170">
        <f t="shared" si="8"/>
        <v>0</v>
      </c>
      <c r="M37" s="170" t="str">
        <f>[4]Strategie!$B35</f>
        <v/>
      </c>
      <c r="N37" s="170" t="str">
        <f>[4]Strategie!$H35</f>
        <v/>
      </c>
      <c r="P37" s="170" t="str">
        <f>[4]Strategie!$B35</f>
        <v/>
      </c>
      <c r="Q37" s="170" t="str">
        <f>[4]Strategie!$H35</f>
        <v/>
      </c>
      <c r="S37" s="170" t="str">
        <f>[4]Strategie!$B35</f>
        <v/>
      </c>
      <c r="T37" s="170" t="str">
        <f>[4]Strategie!$H35</f>
        <v/>
      </c>
    </row>
    <row r="38" spans="1:20" x14ac:dyDescent="0.25">
      <c r="A38" s="170" t="e">
        <f t="shared" si="0"/>
        <v>#REF!</v>
      </c>
      <c r="B38" s="170" t="e">
        <f t="shared" si="1"/>
        <v>#REF!</v>
      </c>
      <c r="C38" s="170" t="str">
        <f t="shared" si="2"/>
        <v/>
      </c>
      <c r="D38" s="170" t="e">
        <f t="shared" si="3"/>
        <v>#REF!</v>
      </c>
      <c r="E38" s="170">
        <f t="shared" si="4"/>
        <v>0</v>
      </c>
      <c r="G38" s="170" t="e">
        <f t="shared" si="5"/>
        <v>#REF!</v>
      </c>
      <c r="H38" s="170">
        <f t="shared" si="6"/>
        <v>0</v>
      </c>
      <c r="J38" s="170" t="e">
        <f t="shared" si="7"/>
        <v>#REF!</v>
      </c>
      <c r="K38" s="170">
        <f t="shared" si="8"/>
        <v>0</v>
      </c>
      <c r="M38" s="170" t="str">
        <f>[4]Strategie!$B36</f>
        <v/>
      </c>
      <c r="N38" s="170" t="str">
        <f>[4]Strategie!$H36</f>
        <v/>
      </c>
      <c r="P38" s="170" t="str">
        <f>[4]Strategie!$B36</f>
        <v/>
      </c>
      <c r="Q38" s="170" t="str">
        <f>[4]Strategie!$H36</f>
        <v/>
      </c>
      <c r="S38" s="170" t="str">
        <f>[4]Strategie!$B36</f>
        <v/>
      </c>
      <c r="T38" s="170" t="str">
        <f>[4]Strategie!$H36</f>
        <v/>
      </c>
    </row>
    <row r="39" spans="1:20" x14ac:dyDescent="0.25">
      <c r="A39" s="170" t="e">
        <f t="shared" si="0"/>
        <v>#REF!</v>
      </c>
      <c r="B39" s="170" t="e">
        <f t="shared" si="1"/>
        <v>#REF!</v>
      </c>
      <c r="C39" s="170" t="str">
        <f t="shared" si="2"/>
        <v/>
      </c>
      <c r="D39" s="170" t="e">
        <f t="shared" si="3"/>
        <v>#REF!</v>
      </c>
      <c r="E39" s="170">
        <f t="shared" si="4"/>
        <v>0</v>
      </c>
      <c r="G39" s="170" t="e">
        <f t="shared" si="5"/>
        <v>#REF!</v>
      </c>
      <c r="H39" s="170">
        <f t="shared" si="6"/>
        <v>0</v>
      </c>
      <c r="J39" s="170" t="e">
        <f t="shared" si="7"/>
        <v>#REF!</v>
      </c>
      <c r="K39" s="170">
        <f t="shared" si="8"/>
        <v>0</v>
      </c>
      <c r="M39" s="170" t="str">
        <f>[4]Strategie!$B37</f>
        <v/>
      </c>
      <c r="N39" s="170" t="str">
        <f>[4]Strategie!$H37</f>
        <v/>
      </c>
      <c r="P39" s="170" t="str">
        <f>[4]Strategie!$B37</f>
        <v/>
      </c>
      <c r="Q39" s="170" t="str">
        <f>[4]Strategie!$H37</f>
        <v/>
      </c>
      <c r="S39" s="170" t="str">
        <f>[4]Strategie!$B37</f>
        <v/>
      </c>
      <c r="T39" s="170" t="str">
        <f>[4]Strategie!$H37</f>
        <v/>
      </c>
    </row>
    <row r="40" spans="1:20" x14ac:dyDescent="0.25">
      <c r="A40" s="170" t="e">
        <f t="shared" si="0"/>
        <v>#REF!</v>
      </c>
      <c r="B40" s="170" t="e">
        <f t="shared" si="1"/>
        <v>#REF!</v>
      </c>
      <c r="C40" s="170" t="str">
        <f t="shared" si="2"/>
        <v/>
      </c>
      <c r="D40" s="170" t="e">
        <f t="shared" si="3"/>
        <v>#REF!</v>
      </c>
      <c r="E40" s="170">
        <f t="shared" si="4"/>
        <v>0</v>
      </c>
      <c r="G40" s="170" t="e">
        <f t="shared" si="5"/>
        <v>#REF!</v>
      </c>
      <c r="H40" s="170">
        <f t="shared" si="6"/>
        <v>0</v>
      </c>
      <c r="J40" s="170" t="e">
        <f t="shared" si="7"/>
        <v>#REF!</v>
      </c>
      <c r="K40" s="170">
        <f t="shared" si="8"/>
        <v>0</v>
      </c>
      <c r="M40" s="170" t="str">
        <f>[4]Strategie!$B38</f>
        <v/>
      </c>
      <c r="N40" s="170" t="str">
        <f>[4]Strategie!$H38</f>
        <v/>
      </c>
      <c r="P40" s="170" t="str">
        <f>[4]Strategie!$B38</f>
        <v/>
      </c>
      <c r="Q40" s="170" t="str">
        <f>[4]Strategie!$H38</f>
        <v/>
      </c>
      <c r="S40" s="170" t="str">
        <f>[4]Strategie!$B38</f>
        <v/>
      </c>
      <c r="T40" s="170" t="str">
        <f>[4]Strategie!$H38</f>
        <v/>
      </c>
    </row>
    <row r="41" spans="1:20" x14ac:dyDescent="0.25">
      <c r="A41" s="170" t="e">
        <f t="shared" si="0"/>
        <v>#REF!</v>
      </c>
      <c r="B41" s="170" t="e">
        <f t="shared" si="1"/>
        <v>#REF!</v>
      </c>
      <c r="C41" s="170" t="str">
        <f t="shared" si="2"/>
        <v/>
      </c>
      <c r="D41" s="170" t="e">
        <f t="shared" si="3"/>
        <v>#REF!</v>
      </c>
      <c r="E41" s="170">
        <f t="shared" si="4"/>
        <v>0</v>
      </c>
      <c r="G41" s="170" t="e">
        <f t="shared" si="5"/>
        <v>#REF!</v>
      </c>
      <c r="H41" s="170">
        <f t="shared" si="6"/>
        <v>0</v>
      </c>
      <c r="J41" s="170" t="e">
        <f t="shared" si="7"/>
        <v>#REF!</v>
      </c>
      <c r="K41" s="170">
        <f t="shared" si="8"/>
        <v>0</v>
      </c>
      <c r="M41" s="170" t="str">
        <f>[4]Strategie!$B39</f>
        <v/>
      </c>
      <c r="N41" s="170" t="str">
        <f>[4]Strategie!$H39</f>
        <v/>
      </c>
      <c r="P41" s="170" t="str">
        <f>[4]Strategie!$B39</f>
        <v/>
      </c>
      <c r="Q41" s="170" t="str">
        <f>[4]Strategie!$H39</f>
        <v/>
      </c>
      <c r="S41" s="170" t="str">
        <f>[4]Strategie!$B39</f>
        <v/>
      </c>
      <c r="T41" s="170" t="str">
        <f>[4]Strategie!$H39</f>
        <v/>
      </c>
    </row>
    <row r="42" spans="1:20" x14ac:dyDescent="0.25">
      <c r="A42" s="170" t="e">
        <f t="shared" si="0"/>
        <v>#REF!</v>
      </c>
      <c r="B42" s="170" t="e">
        <f t="shared" si="1"/>
        <v>#REF!</v>
      </c>
      <c r="C42" s="170" t="str">
        <f t="shared" si="2"/>
        <v/>
      </c>
      <c r="D42" s="170" t="e">
        <f t="shared" si="3"/>
        <v>#REF!</v>
      </c>
      <c r="E42" s="170">
        <f t="shared" si="4"/>
        <v>0</v>
      </c>
      <c r="G42" s="170" t="e">
        <f t="shared" si="5"/>
        <v>#REF!</v>
      </c>
      <c r="H42" s="170">
        <f t="shared" si="6"/>
        <v>0</v>
      </c>
      <c r="J42" s="170" t="e">
        <f t="shared" si="7"/>
        <v>#REF!</v>
      </c>
      <c r="K42" s="170">
        <f t="shared" si="8"/>
        <v>0</v>
      </c>
      <c r="M42" s="170" t="str">
        <f>[4]Strategie!$B40</f>
        <v/>
      </c>
      <c r="N42" s="170" t="str">
        <f>[4]Strategie!$H40</f>
        <v/>
      </c>
      <c r="P42" s="170" t="str">
        <f>[4]Strategie!$B40</f>
        <v/>
      </c>
      <c r="Q42" s="170" t="str">
        <f>[4]Strategie!$H40</f>
        <v/>
      </c>
      <c r="S42" s="170" t="str">
        <f>[4]Strategie!$B40</f>
        <v/>
      </c>
      <c r="T42" s="170" t="str">
        <f>[4]Strategie!$H40</f>
        <v/>
      </c>
    </row>
    <row r="43" spans="1:20" x14ac:dyDescent="0.25">
      <c r="A43" s="170" t="e">
        <f t="shared" si="0"/>
        <v>#REF!</v>
      </c>
      <c r="B43" s="170" t="e">
        <f t="shared" si="1"/>
        <v>#REF!</v>
      </c>
      <c r="C43" s="170" t="str">
        <f t="shared" si="2"/>
        <v/>
      </c>
      <c r="D43" s="170" t="e">
        <f t="shared" si="3"/>
        <v>#REF!</v>
      </c>
      <c r="E43" s="170">
        <f t="shared" si="4"/>
        <v>0</v>
      </c>
      <c r="G43" s="170" t="e">
        <f t="shared" si="5"/>
        <v>#REF!</v>
      </c>
      <c r="H43" s="170">
        <f t="shared" si="6"/>
        <v>0</v>
      </c>
      <c r="J43" s="170" t="e">
        <f t="shared" si="7"/>
        <v>#REF!</v>
      </c>
      <c r="K43" s="170">
        <f t="shared" si="8"/>
        <v>0</v>
      </c>
      <c r="M43" s="170" t="str">
        <f>[4]Strategie!$B41</f>
        <v/>
      </c>
      <c r="N43" s="170" t="str">
        <f>[4]Strategie!$H41</f>
        <v/>
      </c>
      <c r="P43" s="170" t="str">
        <f>[4]Strategie!$B41</f>
        <v/>
      </c>
      <c r="Q43" s="170" t="str">
        <f>[4]Strategie!$H41</f>
        <v/>
      </c>
      <c r="S43" s="170" t="str">
        <f>[4]Strategie!$B41</f>
        <v/>
      </c>
      <c r="T43" s="170" t="str">
        <f>[4]Strategie!$H41</f>
        <v/>
      </c>
    </row>
    <row r="44" spans="1:20" x14ac:dyDescent="0.25">
      <c r="A44" s="170" t="e">
        <f t="shared" si="0"/>
        <v>#REF!</v>
      </c>
      <c r="B44" s="170" t="e">
        <f t="shared" si="1"/>
        <v>#REF!</v>
      </c>
      <c r="C44" s="170" t="str">
        <f t="shared" si="2"/>
        <v/>
      </c>
      <c r="D44" s="170" t="e">
        <f t="shared" si="3"/>
        <v>#REF!</v>
      </c>
      <c r="E44" s="170">
        <f t="shared" si="4"/>
        <v>0</v>
      </c>
      <c r="G44" s="170" t="e">
        <f t="shared" si="5"/>
        <v>#REF!</v>
      </c>
      <c r="H44" s="170">
        <f t="shared" si="6"/>
        <v>0</v>
      </c>
      <c r="J44" s="170" t="e">
        <f t="shared" si="7"/>
        <v>#REF!</v>
      </c>
      <c r="K44" s="170">
        <f t="shared" si="8"/>
        <v>0</v>
      </c>
      <c r="M44" s="170" t="str">
        <f>[4]Strategie!$B42</f>
        <v/>
      </c>
      <c r="N44" s="170" t="str">
        <f>[4]Strategie!$H42</f>
        <v/>
      </c>
      <c r="P44" s="170" t="str">
        <f>[4]Strategie!$B42</f>
        <v/>
      </c>
      <c r="Q44" s="170" t="str">
        <f>[4]Strategie!$H42</f>
        <v/>
      </c>
      <c r="S44" s="170" t="str">
        <f>[4]Strategie!$B42</f>
        <v/>
      </c>
      <c r="T44" s="170" t="str">
        <f>[4]Strategie!$H42</f>
        <v/>
      </c>
    </row>
    <row r="45" spans="1:20" x14ac:dyDescent="0.25">
      <c r="A45" s="170" t="e">
        <f t="shared" si="0"/>
        <v>#REF!</v>
      </c>
      <c r="B45" s="170" t="e">
        <f t="shared" si="1"/>
        <v>#REF!</v>
      </c>
      <c r="C45" s="170" t="str">
        <f t="shared" si="2"/>
        <v/>
      </c>
      <c r="D45" s="170" t="e">
        <f t="shared" si="3"/>
        <v>#REF!</v>
      </c>
      <c r="E45" s="170">
        <f t="shared" si="4"/>
        <v>0</v>
      </c>
      <c r="G45" s="170" t="e">
        <f t="shared" si="5"/>
        <v>#REF!</v>
      </c>
      <c r="H45" s="170">
        <f t="shared" si="6"/>
        <v>0</v>
      </c>
      <c r="J45" s="170" t="e">
        <f t="shared" si="7"/>
        <v>#REF!</v>
      </c>
      <c r="K45" s="170">
        <f t="shared" si="8"/>
        <v>0</v>
      </c>
      <c r="M45" s="170" t="str">
        <f>[4]Strategie!$B43</f>
        <v/>
      </c>
      <c r="N45" s="170" t="str">
        <f>[4]Strategie!$H43</f>
        <v/>
      </c>
      <c r="P45" s="170" t="str">
        <f>[4]Strategie!$B43</f>
        <v/>
      </c>
      <c r="Q45" s="170" t="str">
        <f>[4]Strategie!$H43</f>
        <v/>
      </c>
      <c r="S45" s="170" t="str">
        <f>[4]Strategie!$B43</f>
        <v/>
      </c>
      <c r="T45" s="170" t="str">
        <f>[4]Strategie!$H43</f>
        <v/>
      </c>
    </row>
    <row r="46" spans="1:20" x14ac:dyDescent="0.25">
      <c r="A46" s="170" t="e">
        <f t="shared" si="0"/>
        <v>#REF!</v>
      </c>
      <c r="B46" s="170" t="e">
        <f t="shared" si="1"/>
        <v>#REF!</v>
      </c>
      <c r="C46" s="170" t="str">
        <f t="shared" si="2"/>
        <v/>
      </c>
      <c r="D46" s="170" t="e">
        <f t="shared" si="3"/>
        <v>#REF!</v>
      </c>
      <c r="E46" s="170">
        <f t="shared" si="4"/>
        <v>0</v>
      </c>
      <c r="G46" s="170" t="e">
        <f t="shared" si="5"/>
        <v>#REF!</v>
      </c>
      <c r="H46" s="170">
        <f t="shared" si="6"/>
        <v>0</v>
      </c>
      <c r="J46" s="170" t="e">
        <f t="shared" si="7"/>
        <v>#REF!</v>
      </c>
      <c r="K46" s="170">
        <f t="shared" si="8"/>
        <v>0</v>
      </c>
      <c r="M46" s="170" t="str">
        <f>[4]Strategie!$B44</f>
        <v/>
      </c>
      <c r="N46" s="170" t="str">
        <f>[4]Strategie!$H44</f>
        <v/>
      </c>
      <c r="P46" s="170" t="str">
        <f>[4]Strategie!$B44</f>
        <v/>
      </c>
      <c r="Q46" s="170" t="str">
        <f>[4]Strategie!$H44</f>
        <v/>
      </c>
      <c r="S46" s="170" t="str">
        <f>[4]Strategie!$B44</f>
        <v/>
      </c>
      <c r="T46" s="170" t="str">
        <f>[4]Strategie!$H44</f>
        <v/>
      </c>
    </row>
    <row r="47" spans="1:20" x14ac:dyDescent="0.25">
      <c r="A47" s="170" t="e">
        <f t="shared" si="0"/>
        <v>#REF!</v>
      </c>
      <c r="B47" s="170" t="e">
        <f t="shared" si="1"/>
        <v>#REF!</v>
      </c>
      <c r="C47" s="170" t="str">
        <f t="shared" si="2"/>
        <v/>
      </c>
      <c r="D47" s="170" t="e">
        <f t="shared" si="3"/>
        <v>#REF!</v>
      </c>
      <c r="E47" s="170">
        <f t="shared" si="4"/>
        <v>0</v>
      </c>
      <c r="G47" s="170" t="e">
        <f t="shared" si="5"/>
        <v>#REF!</v>
      </c>
      <c r="H47" s="170">
        <f t="shared" si="6"/>
        <v>0</v>
      </c>
      <c r="J47" s="170" t="e">
        <f t="shared" si="7"/>
        <v>#REF!</v>
      </c>
      <c r="K47" s="170">
        <f t="shared" si="8"/>
        <v>0</v>
      </c>
      <c r="M47" s="170" t="str">
        <f>[4]Strategie!$B45</f>
        <v/>
      </c>
      <c r="N47" s="170" t="str">
        <f>[4]Strategie!$H45</f>
        <v/>
      </c>
      <c r="P47" s="170" t="str">
        <f>[4]Strategie!$B45</f>
        <v/>
      </c>
      <c r="Q47" s="170" t="str">
        <f>[4]Strategie!$H45</f>
        <v/>
      </c>
      <c r="S47" s="170" t="str">
        <f>[4]Strategie!$B45</f>
        <v/>
      </c>
      <c r="T47" s="170" t="str">
        <f>[4]Strategie!$H45</f>
        <v/>
      </c>
    </row>
    <row r="48" spans="1:20" x14ac:dyDescent="0.25">
      <c r="A48" s="170" t="e">
        <f t="shared" si="0"/>
        <v>#REF!</v>
      </c>
      <c r="B48" s="170" t="e">
        <f t="shared" si="1"/>
        <v>#REF!</v>
      </c>
      <c r="C48" s="170" t="str">
        <f t="shared" si="2"/>
        <v/>
      </c>
      <c r="D48" s="170" t="e">
        <f t="shared" si="3"/>
        <v>#REF!</v>
      </c>
      <c r="E48" s="170">
        <f t="shared" si="4"/>
        <v>0</v>
      </c>
      <c r="G48" s="170" t="e">
        <f t="shared" si="5"/>
        <v>#REF!</v>
      </c>
      <c r="H48" s="170">
        <f t="shared" si="6"/>
        <v>0</v>
      </c>
      <c r="J48" s="170" t="e">
        <f t="shared" si="7"/>
        <v>#REF!</v>
      </c>
      <c r="K48" s="170">
        <f t="shared" si="8"/>
        <v>0</v>
      </c>
      <c r="M48" s="170" t="str">
        <f>[4]Strategie!$B46</f>
        <v/>
      </c>
      <c r="N48" s="170" t="str">
        <f>[4]Strategie!$H46</f>
        <v/>
      </c>
      <c r="P48" s="170" t="str">
        <f>[4]Strategie!$B46</f>
        <v/>
      </c>
      <c r="Q48" s="170" t="str">
        <f>[4]Strategie!$H46</f>
        <v/>
      </c>
      <c r="S48" s="170" t="str">
        <f>[4]Strategie!$B46</f>
        <v/>
      </c>
      <c r="T48" s="170" t="str">
        <f>[4]Strategie!$H46</f>
        <v/>
      </c>
    </row>
    <row r="49" spans="1:20" x14ac:dyDescent="0.25">
      <c r="A49" s="170" t="e">
        <f t="shared" si="0"/>
        <v>#REF!</v>
      </c>
      <c r="B49" s="170" t="e">
        <f t="shared" si="1"/>
        <v>#REF!</v>
      </c>
      <c r="C49" s="170" t="str">
        <f t="shared" si="2"/>
        <v/>
      </c>
      <c r="D49" s="170" t="e">
        <f t="shared" si="3"/>
        <v>#REF!</v>
      </c>
      <c r="E49" s="170">
        <f t="shared" si="4"/>
        <v>0</v>
      </c>
      <c r="G49" s="170" t="e">
        <f t="shared" si="5"/>
        <v>#REF!</v>
      </c>
      <c r="H49" s="170">
        <f t="shared" si="6"/>
        <v>0</v>
      </c>
      <c r="J49" s="170" t="e">
        <f t="shared" si="7"/>
        <v>#REF!</v>
      </c>
      <c r="K49" s="170">
        <f t="shared" si="8"/>
        <v>0</v>
      </c>
      <c r="M49" s="170" t="str">
        <f>[4]Strategie!$B47</f>
        <v/>
      </c>
      <c r="N49" s="170" t="str">
        <f>[4]Strategie!$H47</f>
        <v/>
      </c>
      <c r="P49" s="170" t="str">
        <f>[4]Strategie!$B47</f>
        <v/>
      </c>
      <c r="Q49" s="170" t="str">
        <f>[4]Strategie!$H47</f>
        <v/>
      </c>
      <c r="S49" s="170" t="str">
        <f>[4]Strategie!$B47</f>
        <v/>
      </c>
      <c r="T49" s="170" t="str">
        <f>[4]Strategie!$H47</f>
        <v/>
      </c>
    </row>
    <row r="50" spans="1:20" x14ac:dyDescent="0.25">
      <c r="A50" s="170" t="e">
        <f t="shared" si="0"/>
        <v>#REF!</v>
      </c>
      <c r="B50" s="170" t="e">
        <f t="shared" si="1"/>
        <v>#REF!</v>
      </c>
      <c r="C50" s="170" t="str">
        <f t="shared" si="2"/>
        <v/>
      </c>
      <c r="D50" s="170" t="e">
        <f t="shared" si="3"/>
        <v>#REF!</v>
      </c>
      <c r="E50" s="170">
        <f t="shared" si="4"/>
        <v>0</v>
      </c>
      <c r="G50" s="170" t="e">
        <f t="shared" si="5"/>
        <v>#REF!</v>
      </c>
      <c r="H50" s="170">
        <f t="shared" si="6"/>
        <v>0</v>
      </c>
      <c r="J50" s="170" t="e">
        <f t="shared" si="7"/>
        <v>#REF!</v>
      </c>
      <c r="K50" s="170">
        <f t="shared" si="8"/>
        <v>0</v>
      </c>
      <c r="M50" s="170" t="str">
        <f>[4]Strategie!$B48</f>
        <v/>
      </c>
      <c r="N50" s="170" t="str">
        <f>[4]Strategie!$H48</f>
        <v/>
      </c>
      <c r="P50" s="170" t="str">
        <f>[4]Strategie!$B48</f>
        <v/>
      </c>
      <c r="Q50" s="170" t="str">
        <f>[4]Strategie!$H48</f>
        <v/>
      </c>
      <c r="S50" s="170" t="str">
        <f>[4]Strategie!$B48</f>
        <v/>
      </c>
      <c r="T50" s="170" t="str">
        <f>[4]Strategie!$H48</f>
        <v/>
      </c>
    </row>
    <row r="51" spans="1:20" x14ac:dyDescent="0.25">
      <c r="A51" s="170" t="e">
        <f t="shared" si="0"/>
        <v>#REF!</v>
      </c>
      <c r="B51" s="170" t="e">
        <f t="shared" si="1"/>
        <v>#REF!</v>
      </c>
      <c r="C51" s="170" t="str">
        <f t="shared" si="2"/>
        <v/>
      </c>
      <c r="D51" s="170" t="e">
        <f t="shared" si="3"/>
        <v>#REF!</v>
      </c>
      <c r="E51" s="170">
        <f t="shared" si="4"/>
        <v>0</v>
      </c>
      <c r="G51" s="170" t="e">
        <f t="shared" si="5"/>
        <v>#REF!</v>
      </c>
      <c r="H51" s="170">
        <f t="shared" si="6"/>
        <v>0</v>
      </c>
      <c r="J51" s="170" t="e">
        <f t="shared" si="7"/>
        <v>#REF!</v>
      </c>
      <c r="K51" s="170">
        <f t="shared" si="8"/>
        <v>0</v>
      </c>
      <c r="M51" s="170" t="str">
        <f>[4]Strategie!$B49</f>
        <v/>
      </c>
      <c r="N51" s="170" t="str">
        <f>[4]Strategie!$H49</f>
        <v/>
      </c>
      <c r="P51" s="170" t="str">
        <f>[4]Strategie!$B49</f>
        <v/>
      </c>
      <c r="Q51" s="170" t="str">
        <f>[4]Strategie!$H49</f>
        <v/>
      </c>
      <c r="S51" s="170" t="str">
        <f>[4]Strategie!$B49</f>
        <v/>
      </c>
      <c r="T51" s="170" t="str">
        <f>[4]Strategie!$H49</f>
        <v/>
      </c>
    </row>
    <row r="52" spans="1:20" x14ac:dyDescent="0.25">
      <c r="A52" s="170" t="e">
        <f t="shared" si="0"/>
        <v>#REF!</v>
      </c>
      <c r="B52" s="170" t="e">
        <f t="shared" si="1"/>
        <v>#REF!</v>
      </c>
      <c r="C52" s="170" t="str">
        <f t="shared" si="2"/>
        <v/>
      </c>
      <c r="D52" s="170" t="e">
        <f t="shared" si="3"/>
        <v>#REF!</v>
      </c>
      <c r="E52" s="170">
        <f t="shared" si="4"/>
        <v>0</v>
      </c>
      <c r="G52" s="170" t="e">
        <f t="shared" si="5"/>
        <v>#REF!</v>
      </c>
      <c r="H52" s="170">
        <f t="shared" si="6"/>
        <v>0</v>
      </c>
      <c r="J52" s="170" t="e">
        <f t="shared" si="7"/>
        <v>#REF!</v>
      </c>
      <c r="K52" s="170">
        <f t="shared" si="8"/>
        <v>0</v>
      </c>
      <c r="M52" s="170" t="str">
        <f>[4]Strategie!$B50</f>
        <v/>
      </c>
      <c r="N52" s="170" t="str">
        <f>[4]Strategie!$H50</f>
        <v/>
      </c>
      <c r="P52" s="170" t="str">
        <f>[4]Strategie!$B50</f>
        <v/>
      </c>
      <c r="Q52" s="170" t="str">
        <f>[4]Strategie!$H50</f>
        <v/>
      </c>
      <c r="S52" s="170" t="str">
        <f>[4]Strategie!$B50</f>
        <v/>
      </c>
      <c r="T52" s="170" t="str">
        <f>[4]Strategie!$H50</f>
        <v/>
      </c>
    </row>
    <row r="53" spans="1:20" x14ac:dyDescent="0.25">
      <c r="A53" s="170" t="e">
        <f t="shared" si="0"/>
        <v>#REF!</v>
      </c>
      <c r="B53" s="170" t="e">
        <f t="shared" si="1"/>
        <v>#REF!</v>
      </c>
      <c r="C53" s="170" t="str">
        <f t="shared" si="2"/>
        <v/>
      </c>
      <c r="D53" s="170" t="e">
        <f t="shared" si="3"/>
        <v>#REF!</v>
      </c>
      <c r="E53" s="170">
        <f t="shared" si="4"/>
        <v>0</v>
      </c>
      <c r="G53" s="170" t="e">
        <f t="shared" si="5"/>
        <v>#REF!</v>
      </c>
      <c r="H53" s="170">
        <f t="shared" si="6"/>
        <v>0</v>
      </c>
      <c r="J53" s="170" t="e">
        <f t="shared" si="7"/>
        <v>#REF!</v>
      </c>
      <c r="K53" s="170">
        <f t="shared" si="8"/>
        <v>0</v>
      </c>
      <c r="M53" s="170" t="str">
        <f>[4]Strategie!$B51</f>
        <v/>
      </c>
      <c r="N53" s="170" t="str">
        <f>[4]Strategie!$H51</f>
        <v/>
      </c>
      <c r="P53" s="170" t="str">
        <f>[4]Strategie!$B51</f>
        <v/>
      </c>
      <c r="Q53" s="170" t="str">
        <f>[4]Strategie!$H51</f>
        <v/>
      </c>
      <c r="S53" s="170" t="str">
        <f>[4]Strategie!$B51</f>
        <v/>
      </c>
      <c r="T53" s="170" t="str">
        <f>[4]Strategie!$H51</f>
        <v/>
      </c>
    </row>
    <row r="54" spans="1:20" x14ac:dyDescent="0.25">
      <c r="A54" s="170" t="e">
        <f t="shared" si="0"/>
        <v>#REF!</v>
      </c>
      <c r="B54" s="170" t="e">
        <f t="shared" si="1"/>
        <v>#REF!</v>
      </c>
      <c r="C54" s="170" t="str">
        <f t="shared" si="2"/>
        <v/>
      </c>
      <c r="D54" s="170" t="e">
        <f t="shared" si="3"/>
        <v>#REF!</v>
      </c>
      <c r="E54" s="170">
        <f t="shared" si="4"/>
        <v>0</v>
      </c>
      <c r="G54" s="170" t="e">
        <f t="shared" si="5"/>
        <v>#REF!</v>
      </c>
      <c r="H54" s="170">
        <f t="shared" si="6"/>
        <v>0</v>
      </c>
      <c r="J54" s="170" t="e">
        <f t="shared" si="7"/>
        <v>#REF!</v>
      </c>
      <c r="K54" s="170">
        <f t="shared" si="8"/>
        <v>0</v>
      </c>
      <c r="M54" s="170" t="str">
        <f>[4]Strategie!$B52</f>
        <v/>
      </c>
      <c r="N54" s="170" t="str">
        <f>[4]Strategie!$H52</f>
        <v/>
      </c>
      <c r="P54" s="170" t="str">
        <f>[4]Strategie!$B52</f>
        <v/>
      </c>
      <c r="Q54" s="170" t="str">
        <f>[4]Strategie!$H52</f>
        <v/>
      </c>
      <c r="S54" s="170" t="str">
        <f>[4]Strategie!$B52</f>
        <v/>
      </c>
      <c r="T54" s="170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2022-12-03T11:45:56Z</cp:lastPrinted>
  <dcterms:created xsi:type="dcterms:W3CDTF">2002-01-25T08:02:23Z</dcterms:created>
  <dcterms:modified xsi:type="dcterms:W3CDTF">2022-12-07T09:00:15Z</dcterms:modified>
</cp:coreProperties>
</file>