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3BC09C44-48FA-43D1-BFED-16EF7FAA0A80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zápasníků'!$A$1:$C$23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D30" i="20" l="1"/>
  <c r="E30" i="20" s="1"/>
  <c r="D7" i="20"/>
  <c r="G25" i="20"/>
  <c r="H25" i="20" s="1"/>
  <c r="G7" i="20"/>
  <c r="H7" i="20" s="1"/>
  <c r="J9" i="20"/>
  <c r="K9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V10" i="4" s="1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I26" i="4"/>
  <c r="BV8" i="4"/>
  <c r="DL65" i="4"/>
  <c r="AP11" i="4"/>
  <c r="BV7" i="4"/>
  <c r="BV9" i="4"/>
  <c r="CA11" i="4"/>
  <c r="CF11" i="4"/>
  <c r="BV11" i="4"/>
  <c r="BR13" i="4"/>
  <c r="BN8" i="4"/>
  <c r="BN9" i="4"/>
  <c r="BZ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S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B6" i="1" l="1"/>
  <c r="I6" i="1"/>
  <c r="C6" i="1"/>
  <c r="BF2" i="1" l="1"/>
  <c r="BG2" i="1"/>
  <c r="BH2" i="1" l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<sst xmlns="http://schemas.openxmlformats.org/spreadsheetml/2006/main" count="83" uniqueCount="47">
  <si>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</si>
  <si>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</si>
  <si>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</si>
  <si>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</si>
  <si>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</si>
  <si>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</si>
  <si>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</si>
  <si>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</si>
  <si>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</si>
  <si>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</si>
  <si>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</si>
  <si>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</si>
  <si>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</si>
  <si>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</si>
  <si>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</si>
  <si>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</si>
  <si>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</si>
  <si>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</si>
  <si>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</si>
  <si>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</si>
  <si>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</si>
  <si>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</si>
  <si>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</si>
  <si>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</si>
  <si>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</si>
  <si>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</si>
  <si>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</si>
  <si>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</si>
  <si>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</si>
  <si>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</si>
  <si>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</si>
  <si>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</si>
  <si>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</si>
  <si>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</si>
  <si>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</si>
  <si>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</si>
  <si>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</si>
  <si>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 příp</t>
  </si>
  <si>
    <t xml:space="preserve">Holášek Martin </t>
  </si>
  <si>
    <t>Tichá</t>
  </si>
  <si>
    <t>ř.ř.</t>
  </si>
  <si>
    <t>Koziel Oliver</t>
  </si>
  <si>
    <t>Ostr.</t>
  </si>
  <si>
    <t>Tomšík Bruno</t>
  </si>
  <si>
    <t>Čech.</t>
  </si>
  <si>
    <t>Kosar Kevin</t>
  </si>
  <si>
    <t>Tr. Hr.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</si>
</sst>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sqref="A1:C23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55"/>
  </cols>
  <sheetData>
    <row r="1" spans="1:3" ht="30" x14ac:dyDescent="0.5">
      <c r="A1" s="168" t="str">
        <f>CONCATENATE([1]List1!$A$96)</f>
        <v>Výsledky v soutěži jednotlivců</v>
      </c>
      <c r="B1" s="168"/>
      <c r="C1" s="168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50" t="str">
        <f>CONCATENATE('Vážní listina'!D4)</f>
        <v xml:space="preserve"> 3.12.2022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57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Tomšík Bruno</v>
      </c>
      <c r="C10" s="21" t="str">
        <f>'Tabulka kvalifikace'!DU7</f>
        <v>Čech.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Kosar Kevin</v>
      </c>
      <c r="C11" s="21" t="str">
        <f>'Tabulka kvalifikace'!DU8</f>
        <v>Tr. Hr.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Koziel Oliver</v>
      </c>
      <c r="C12" s="21" t="str">
        <f>'Tabulka kvalifikace'!DU9</f>
        <v>Ostr.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 xml:space="preserve">Holášek Martin </v>
      </c>
      <c r="C13" s="21" t="str">
        <f>'Tabulka kvalifikace'!DU10</f>
        <v>Tichá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1"/>
      <c r="B20" s="91"/>
      <c r="C20" s="91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8" max="60" width="0" style="166" hidden="1" customWidth="1"/>
  </cols>
  <sheetData>
    <row r="1" spans="1:60" ht="54.9" customHeight="1" x14ac:dyDescent="0.25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5">
      <c r="A2" s="174" t="str">
        <f>'[2]Základní údaje'!$B$3</f>
        <v>XVII. ročník turnaje v zápase řecko-římském O pohár Františka Nesvadbíka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5">
      <c r="A3" s="77" t="str">
        <f>CONCATENATE([1]List1!$A$3)</f>
        <v>Místo:</v>
      </c>
      <c r="D3" s="2" t="str">
        <f>'[2]Základní údaje'!$D$3</f>
        <v>Čechovice</v>
      </c>
      <c r="E3" s="48"/>
      <c r="F3" s="173"/>
      <c r="G3" s="173"/>
      <c r="H3" s="1"/>
      <c r="I3" s="1"/>
    </row>
    <row r="4" spans="1:60" s="54" customFormat="1" ht="28.5" customHeight="1" x14ac:dyDescent="0.25">
      <c r="A4" s="69" t="str">
        <f>CONCATENATE([1]List1!$A$4)</f>
        <v>Datum:</v>
      </c>
      <c r="B4" s="60"/>
      <c r="C4" s="59"/>
      <c r="D4" s="151" t="str">
        <f>'[2]Základní údaje'!$B$4</f>
        <v xml:space="preserve"> 3.12.2022 </v>
      </c>
      <c r="E4" s="68" t="str">
        <f>CONCATENATE([1]List1!$A$5)</f>
        <v>Hmotnost:</v>
      </c>
      <c r="F4" s="172" t="str">
        <f>IF(Z23=1,(CONCATENATE(AA6," ",L4," kg")),T27)</f>
        <v>A příp 57 kg</v>
      </c>
      <c r="G4" s="172"/>
      <c r="H4" s="67" t="str">
        <f>CONCATENATE([1]List1!$A$6)</f>
        <v>styl:</v>
      </c>
      <c r="I4" s="69" t="str">
        <f>O12</f>
        <v>ř.ř.</v>
      </c>
      <c r="K4" s="55" t="str">
        <f>$E$4</f>
        <v>Hmotnost:</v>
      </c>
      <c r="L4" s="72">
        <f>C7</f>
        <v>57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7" thickBot="1" x14ac:dyDescent="0.3">
      <c r="A6" s="152" t="str">
        <f>[1]List1!$B$3</f>
        <v>číslo</v>
      </c>
      <c r="B6" s="86" t="str">
        <f>'[3]Rozdělení do hmotností'!$B$69</f>
        <v>A příp</v>
      </c>
      <c r="C6" s="87">
        <f>'[3]Rozdělení do hmotností'!$C$69</f>
        <v>31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85">
        <v>1</v>
      </c>
      <c r="B7" s="80" t="s">
        <v>37</v>
      </c>
      <c r="C7" s="81">
        <v>57</v>
      </c>
      <c r="D7" s="82" t="s">
        <v>38</v>
      </c>
      <c r="E7" s="10" t="s">
        <v>39</v>
      </c>
      <c r="F7" s="9">
        <v>2012</v>
      </c>
      <c r="G7" s="83">
        <v>21</v>
      </c>
      <c r="H7" s="84">
        <v>55.5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" customHeight="1" x14ac:dyDescent="0.3">
      <c r="A8" s="85">
        <v>2</v>
      </c>
      <c r="B8" s="80" t="s">
        <v>37</v>
      </c>
      <c r="C8" s="83">
        <v>57</v>
      </c>
      <c r="D8" s="82" t="s">
        <v>41</v>
      </c>
      <c r="E8" s="10" t="s">
        <v>42</v>
      </c>
      <c r="F8" s="9">
        <v>2011</v>
      </c>
      <c r="G8" s="83">
        <v>33</v>
      </c>
      <c r="H8" s="84">
        <v>57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85">
        <v>3</v>
      </c>
      <c r="B9" s="80" t="s">
        <v>37</v>
      </c>
      <c r="C9" s="81">
        <v>57</v>
      </c>
      <c r="D9" s="82" t="s">
        <v>43</v>
      </c>
      <c r="E9" s="10" t="s">
        <v>44</v>
      </c>
      <c r="F9" s="9">
        <v>2012</v>
      </c>
      <c r="G9" s="83">
        <v>67</v>
      </c>
      <c r="H9" s="84">
        <v>54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" customHeight="1" thickBot="1" x14ac:dyDescent="0.35">
      <c r="A10" s="106">
        <v>4</v>
      </c>
      <c r="B10" s="80" t="s">
        <v>37</v>
      </c>
      <c r="C10" s="107">
        <v>57</v>
      </c>
      <c r="D10" s="82" t="s">
        <v>45</v>
      </c>
      <c r="E10" s="10" t="s">
        <v>46</v>
      </c>
      <c r="F10" s="35">
        <v>2011</v>
      </c>
      <c r="G10" s="107">
        <v>147</v>
      </c>
      <c r="H10" s="108">
        <v>55.5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" customHeight="1" x14ac:dyDescent="0.3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" hidden="1" customHeight="1" x14ac:dyDescent="0.3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" hidden="1" customHeight="1" x14ac:dyDescent="0.3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" hidden="1" customHeight="1" x14ac:dyDescent="0.3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" hidden="1" customHeight="1" x14ac:dyDescent="0.3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" hidden="1" customHeight="1" x14ac:dyDescent="0.3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" hidden="1" customHeight="1" x14ac:dyDescent="0.3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" hidden="1" customHeight="1" x14ac:dyDescent="0.3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" hidden="1" customHeight="1" x14ac:dyDescent="0.3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" hidden="1" customHeight="1" x14ac:dyDescent="0.3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" hidden="1" customHeight="1" x14ac:dyDescent="0.3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" hidden="1" customHeight="1" x14ac:dyDescent="0.3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" hidden="1" customHeight="1" x14ac:dyDescent="0.25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5">
      <c r="A36" s="79" t="str">
        <f>'[2]Základní údaje'!$B$7</f>
        <v xml:space="preserve">Čechovice,  3.12.2022 </v>
      </c>
      <c r="B36" s="78"/>
      <c r="C36" s="78"/>
      <c r="D36" s="89"/>
      <c r="E36" s="89"/>
    </row>
    <row r="37" spans="1:20" x14ac:dyDescent="0.25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156" customWidth="1"/>
    <col min="29" max="33" width="3.6640625" style="162" hidden="1" customWidth="1"/>
    <col min="34" max="34" width="5.88671875" style="162" hidden="1" customWidth="1"/>
    <col min="35" max="35" width="3.6640625" style="162" hidden="1" customWidth="1"/>
    <col min="36" max="76" width="4.6640625" style="162" hidden="1" customWidth="1"/>
    <col min="77" max="80" width="5.6640625" style="162" hidden="1" customWidth="1"/>
    <col min="81" max="88" width="4.6640625" style="162" hidden="1" customWidth="1"/>
    <col min="89" max="89" width="19.88671875" style="157" hidden="1" customWidth="1"/>
    <col min="90" max="90" width="9.109375" style="162" hidden="1" customWidth="1"/>
    <col min="91" max="91" width="16.44140625" style="158" hidden="1" customWidth="1"/>
    <col min="92" max="92" width="9.109375" style="162" hidden="1" customWidth="1"/>
    <col min="93" max="93" width="9.5546875" style="162" hidden="1" customWidth="1"/>
    <col min="94" max="99" width="5.6640625" style="162" hidden="1" customWidth="1"/>
    <col min="100" max="105" width="9.109375" style="162" hidden="1" customWidth="1"/>
    <col min="106" max="106" width="5.109375" style="162" hidden="1" customWidth="1"/>
    <col min="107" max="112" width="6.6640625" style="162" hidden="1" customWidth="1"/>
    <col min="113" max="120" width="4.6640625" style="162" hidden="1" customWidth="1"/>
    <col min="121" max="121" width="18.6640625" style="162" hidden="1" customWidth="1"/>
    <col min="122" max="122" width="9.109375" style="162" hidden="1" customWidth="1"/>
    <col min="123" max="123" width="7.88671875" style="162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7.399999999999999" x14ac:dyDescent="0.3">
      <c r="A2" s="222" t="str">
        <f>'Vážní listina'!A2:I2</f>
        <v>XVII. ročník turnaje v zápase řecko-římském O pohár Františka Nesvadbíka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5">
      <c r="A3" s="24" t="str">
        <f>CONCATENATE([1]List1!$A$3)</f>
        <v>Místo:</v>
      </c>
      <c r="B3" s="223" t="str">
        <f>CONCATENATE('Vážní listina'!D3)</f>
        <v>Čechovice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5">
      <c r="A4" s="67" t="str">
        <f>CONCATENATE([1]List1!$A$4)</f>
        <v>Datum:</v>
      </c>
      <c r="B4" s="142" t="str">
        <f>CONCATENATE('Vážní listina'!D4)</f>
        <v xml:space="preserve"> 3.12.2022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A příp 57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ř.ř.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 xml:space="preserve">Holášek Martin </v>
      </c>
      <c r="B7" s="213" t="str">
        <f>IF('Vážní listina'!D7="","",'Vážní listina'!E7)</f>
        <v>Tichá</v>
      </c>
      <c r="C7" s="226"/>
      <c r="D7" s="215">
        <f>'Vážní listina'!A7</f>
        <v>1</v>
      </c>
      <c r="E7" s="188">
        <v>2</v>
      </c>
      <c r="F7" s="25">
        <v>0</v>
      </c>
      <c r="G7" s="26"/>
      <c r="H7" s="188">
        <v>3</v>
      </c>
      <c r="I7" s="25">
        <v>0</v>
      </c>
      <c r="J7" s="26"/>
      <c r="K7" s="188">
        <v>4</v>
      </c>
      <c r="L7" s="25">
        <v>0</v>
      </c>
      <c r="M7" s="26"/>
      <c r="N7" s="188"/>
      <c r="O7" s="25"/>
      <c r="P7" s="26"/>
      <c r="Q7" s="188"/>
      <c r="R7" s="25"/>
      <c r="S7" s="26"/>
      <c r="T7" s="193">
        <f>F7+I7+L7+O7+R7</f>
        <v>0</v>
      </c>
      <c r="U7" s="195">
        <f>F8+I8+L8+O8+R8</f>
        <v>0</v>
      </c>
      <c r="V7" s="231">
        <f>G7+J7+M7+P7+S7</f>
        <v>0</v>
      </c>
      <c r="W7" s="230">
        <f>CU7</f>
        <v>4</v>
      </c>
      <c r="AJ7" s="162">
        <f>D7</f>
        <v>1</v>
      </c>
      <c r="AK7" s="162">
        <f>F7</f>
        <v>0</v>
      </c>
      <c r="AL7" s="162">
        <f>$F$8</f>
        <v>0</v>
      </c>
      <c r="AM7" s="162">
        <f>IF($F$7=5,1,0)</f>
        <v>0</v>
      </c>
      <c r="AN7" s="162">
        <f>IF($F$7=4,1,0)</f>
        <v>0</v>
      </c>
      <c r="AO7" s="162">
        <f>IF($F$7=3,1,0)</f>
        <v>0</v>
      </c>
      <c r="AP7" s="162">
        <f>AM7+AN7+AO7</f>
        <v>0</v>
      </c>
      <c r="AQ7" s="162">
        <f>IF($F$7&lt;3,$F$8,0)</f>
        <v>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0</v>
      </c>
      <c r="BB7" s="162">
        <f>L8</f>
        <v>0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0</v>
      </c>
      <c r="BZ7" s="162">
        <f t="shared" si="0"/>
        <v>0</v>
      </c>
      <c r="CA7" s="162">
        <f t="shared" si="0"/>
        <v>0</v>
      </c>
      <c r="CB7" s="162">
        <f t="shared" si="0"/>
        <v>0</v>
      </c>
      <c r="CD7" s="162">
        <f>BQ7+BI7+BA7+AS7+AK7</f>
        <v>0</v>
      </c>
      <c r="CE7" s="162">
        <f>U7</f>
        <v>0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1000000000.8099999</v>
      </c>
      <c r="CM7" s="158">
        <f>IF(CH7=9,$CM$2,(LARGE($CK$7:$CK$11,AJ7)))</f>
        <v>1315301800.6299999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104</v>
      </c>
      <c r="CS7" s="162">
        <f>LEN(CR7)</f>
        <v>3</v>
      </c>
      <c r="CT7" s="162">
        <f>VALUE(MID(CR7,CS7,1))</f>
        <v>4</v>
      </c>
      <c r="CU7" s="162">
        <f>IF($DR$4=0,"",CT7)</f>
        <v>4</v>
      </c>
      <c r="CV7" s="162">
        <f>CT7</f>
        <v>4</v>
      </c>
      <c r="DB7" s="162">
        <v>1</v>
      </c>
      <c r="DC7" s="162">
        <f>W7</f>
        <v>4</v>
      </c>
      <c r="DD7" s="162">
        <f>D7</f>
        <v>1</v>
      </c>
      <c r="DE7" s="162">
        <f>IF(DC7=0,$DD$4,(DC7*10+DD7))</f>
        <v>41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 xml:space="preserve">Holášek Martin </v>
      </c>
      <c r="DR7" s="55" t="str">
        <f>B7</f>
        <v>Tichá</v>
      </c>
      <c r="DS7" s="162">
        <f>IF($DR$4=0,"",(IF((DC7)=0,"",DB7)))</f>
        <v>1</v>
      </c>
      <c r="DT7" s="54" t="str">
        <f>IF($DR$4=0,"",(IF(DQ7=0,"",(INDEX($DQ$7:$DQ$11,DH7)))))</f>
        <v>Tomšík Bruno</v>
      </c>
      <c r="DU7" s="54" t="str">
        <f>IF($DR$4=0,"",(IF(DQ7=0,"",(INDEX($DR$7:$DR$11,DH7)))))</f>
        <v>Čech.</v>
      </c>
    </row>
    <row r="8" spans="1:125" ht="14.25" customHeight="1" thickBot="1" x14ac:dyDescent="0.3">
      <c r="A8" s="212"/>
      <c r="B8" s="214"/>
      <c r="C8" s="217"/>
      <c r="D8" s="216"/>
      <c r="E8" s="183"/>
      <c r="F8" s="92">
        <v>0</v>
      </c>
      <c r="G8" s="93"/>
      <c r="H8" s="183"/>
      <c r="I8" s="92">
        <v>0</v>
      </c>
      <c r="J8" s="93"/>
      <c r="K8" s="183"/>
      <c r="L8" s="92">
        <v>0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0</v>
      </c>
      <c r="Z8" s="156">
        <f>AN7+AV7+BD7+BL7+BT7</f>
        <v>0</v>
      </c>
      <c r="AA8" s="156">
        <f>AO7+AW7+BE7+BM7+BU7</f>
        <v>0</v>
      </c>
      <c r="AC8" s="162">
        <f>Y8+Z8+AA8</f>
        <v>0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0</v>
      </c>
      <c r="AH8" s="162">
        <f>AG8*100</f>
        <v>0</v>
      </c>
      <c r="AJ8" s="162">
        <f>D9</f>
        <v>2</v>
      </c>
      <c r="AK8" s="162">
        <f>F9</f>
        <v>5</v>
      </c>
      <c r="AL8" s="162">
        <f>$F$10</f>
        <v>4</v>
      </c>
      <c r="AM8" s="162">
        <f>IF($F$9=5,1,0)</f>
        <v>1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1</v>
      </c>
      <c r="AQ8" s="162">
        <f>IF($F$9&lt;3,$F$10,0)</f>
        <v>0</v>
      </c>
      <c r="AS8" s="162">
        <f>I9</f>
        <v>0</v>
      </c>
      <c r="AT8" s="162">
        <f>I10</f>
        <v>0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0</v>
      </c>
      <c r="BA8" s="162">
        <f>L9</f>
        <v>0</v>
      </c>
      <c r="BB8" s="162">
        <f>L10</f>
        <v>2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2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1</v>
      </c>
      <c r="BZ8" s="162">
        <f t="shared" si="0"/>
        <v>0</v>
      </c>
      <c r="CA8" s="162">
        <f t="shared" si="0"/>
        <v>0</v>
      </c>
      <c r="CB8" s="162">
        <f t="shared" si="0"/>
        <v>1</v>
      </c>
      <c r="CD8" s="162">
        <f>BQ8+BI8+BA8+AS8+AK8</f>
        <v>5</v>
      </c>
      <c r="CE8" s="162">
        <f>U9</f>
        <v>6</v>
      </c>
      <c r="CF8" s="162">
        <f t="shared" ref="CF8:CF11" si="6">AQ8+AY8+BG8+BO8+BW8</f>
        <v>2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1105100602.72</v>
      </c>
      <c r="CM8" s="158">
        <f t="shared" ref="CM8:CM11" si="8">IF(CH8=9,$CM$2,(LARGE($CK$7:$CK$11,AJ8)))</f>
        <v>1209112206.54</v>
      </c>
      <c r="CN8" s="162">
        <f t="shared" ref="CN8:CN11" si="9">LEN(CM8)</f>
        <v>13</v>
      </c>
      <c r="CO8" s="162">
        <f t="shared" ref="CO8:CO11" si="10">VALUE(MID(CM8,CN8,1))</f>
        <v>4</v>
      </c>
      <c r="CP8" s="162">
        <v>2</v>
      </c>
      <c r="CQ8" s="162">
        <f t="shared" ref="CQ8:CQ11" si="11">IF(CO8=0,$CQ$2,(CO8*100+CP8))</f>
        <v>402</v>
      </c>
      <c r="CR8" s="162">
        <f t="shared" ref="CR8:CR11" si="12">SMALL($CQ$7:$CQ$11,CP8)</f>
        <v>203</v>
      </c>
      <c r="CS8" s="162">
        <f t="shared" ref="CS8:CS11" si="13">LEN(CR8)</f>
        <v>3</v>
      </c>
      <c r="CT8" s="162">
        <f t="shared" ref="CT8:CT11" si="14">VALUE(MID(CR8,CS8,1))</f>
        <v>3</v>
      </c>
      <c r="CU8" s="162">
        <f t="shared" ref="CU8:CU11" si="15">IF($DR$4=0,"",CT8)</f>
        <v>3</v>
      </c>
      <c r="DB8" s="162">
        <v>2</v>
      </c>
      <c r="DC8" s="162">
        <f>W9</f>
        <v>3</v>
      </c>
      <c r="DD8" s="162">
        <f>D9</f>
        <v>2</v>
      </c>
      <c r="DE8" s="162">
        <f t="shared" ref="DE8:DE11" si="16">IF(DC8=0,$DD$4,(DC8*10+DD8))</f>
        <v>32</v>
      </c>
      <c r="DF8" s="162">
        <f t="shared" ref="DF8:DF11" si="17">SMALL(($DE$7:$DE$11),DB8)</f>
        <v>24</v>
      </c>
      <c r="DG8" s="162">
        <f t="shared" ref="DG8:DG11" si="18">LEN(DF8)</f>
        <v>2</v>
      </c>
      <c r="DH8" s="162">
        <f t="shared" ref="DH8:DH11" si="19">VALUE(MID(DF8,DG8,1))</f>
        <v>4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Koziel Oliver</v>
      </c>
      <c r="DR8" s="55" t="str">
        <f>B9</f>
        <v>Ostr.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Kosar Kevin</v>
      </c>
      <c r="DU8" s="54" t="str">
        <f t="shared" ref="DU8:DU11" si="22">IF($DR$4=0,"",(IF(DQ8=0,"",(INDEX($DR$7:$DR$11,DH8)))))</f>
        <v>Tr. Hr.</v>
      </c>
    </row>
    <row r="9" spans="1:125" ht="14.25" customHeight="1" thickBot="1" x14ac:dyDescent="0.3">
      <c r="A9" s="212" t="str">
        <f>IF('Vážní listina'!D8="","",'Vážní listina'!D8)</f>
        <v>Koziel Oliver</v>
      </c>
      <c r="B9" s="214" t="str">
        <f>IF('Vážní listina'!D8="","",'Vážní listina'!E8)</f>
        <v>Ostr.</v>
      </c>
      <c r="C9" s="217"/>
      <c r="D9" s="216">
        <f>'Vážní listina'!A8</f>
        <v>2</v>
      </c>
      <c r="E9" s="183">
        <v>1</v>
      </c>
      <c r="F9" s="94">
        <v>5</v>
      </c>
      <c r="G9" s="95"/>
      <c r="H9" s="183">
        <v>4</v>
      </c>
      <c r="I9" s="94">
        <v>0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f>F9+I9+L9+O9+R9</f>
        <v>5</v>
      </c>
      <c r="U9" s="196">
        <f>F10+I10+L10+O10+R10</f>
        <v>6</v>
      </c>
      <c r="V9" s="209">
        <f>G9+J9+M9+P9+S9</f>
        <v>0</v>
      </c>
      <c r="W9" s="224">
        <f>CU8</f>
        <v>3</v>
      </c>
      <c r="AJ9" s="162">
        <f>D11</f>
        <v>3</v>
      </c>
      <c r="AK9" s="162">
        <f>F11</f>
        <v>5</v>
      </c>
      <c r="AL9" s="162">
        <f>$F$12</f>
        <v>10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5</v>
      </c>
      <c r="AT9" s="162">
        <f>I12</f>
        <v>4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5</v>
      </c>
      <c r="BB9" s="164">
        <f>L12</f>
        <v>4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3</v>
      </c>
      <c r="BZ9" s="162">
        <f t="shared" si="0"/>
        <v>0</v>
      </c>
      <c r="CA9" s="162">
        <f t="shared" si="0"/>
        <v>0</v>
      </c>
      <c r="CB9" s="162">
        <f t="shared" si="0"/>
        <v>3</v>
      </c>
      <c r="CD9" s="162">
        <f>BQ9+BI9+BA9+AS9+AK9</f>
        <v>15</v>
      </c>
      <c r="CE9" s="162">
        <f>U11</f>
        <v>18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1315301800.6299999</v>
      </c>
      <c r="CM9" s="158">
        <f t="shared" si="8"/>
        <v>1105100602.72</v>
      </c>
      <c r="CN9" s="162">
        <f t="shared" si="9"/>
        <v>13</v>
      </c>
      <c r="CO9" s="162">
        <f t="shared" si="10"/>
        <v>2</v>
      </c>
      <c r="CP9" s="162">
        <v>3</v>
      </c>
      <c r="CQ9" s="162">
        <f t="shared" si="11"/>
        <v>203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3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32</v>
      </c>
      <c r="DG9" s="162">
        <f t="shared" si="18"/>
        <v>2</v>
      </c>
      <c r="DH9" s="162">
        <f t="shared" si="19"/>
        <v>2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Tomšík Bruno</v>
      </c>
      <c r="DR9" s="55" t="str">
        <f>B11</f>
        <v>Čech.</v>
      </c>
      <c r="DS9" s="162">
        <f t="shared" si="20"/>
        <v>3</v>
      </c>
      <c r="DT9" s="54" t="str">
        <f t="shared" si="21"/>
        <v>Koziel Oliver</v>
      </c>
      <c r="DU9" s="54" t="str">
        <f t="shared" si="22"/>
        <v>Ostr.</v>
      </c>
    </row>
    <row r="10" spans="1:125" ht="14.25" customHeight="1" thickBot="1" x14ac:dyDescent="0.3">
      <c r="A10" s="212"/>
      <c r="B10" s="214"/>
      <c r="C10" s="217"/>
      <c r="D10" s="216"/>
      <c r="E10" s="183"/>
      <c r="F10" s="92">
        <v>4</v>
      </c>
      <c r="G10" s="93"/>
      <c r="H10" s="183"/>
      <c r="I10" s="92">
        <v>0</v>
      </c>
      <c r="J10" s="93"/>
      <c r="K10" s="183"/>
      <c r="L10" s="92">
        <v>2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1</v>
      </c>
      <c r="Z10" s="156">
        <f>AN8+AV8+BD8+BL8+BT8</f>
        <v>0</v>
      </c>
      <c r="AA10" s="156">
        <f>AO8+AW8+BE8+BM8+BU8</f>
        <v>0</v>
      </c>
      <c r="AC10" s="162">
        <f>Y10+Z10+AA10</f>
        <v>1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10</v>
      </c>
      <c r="AH10" s="162">
        <f>AG10*100</f>
        <v>1000</v>
      </c>
      <c r="AJ10" s="162">
        <f>D13</f>
        <v>4</v>
      </c>
      <c r="AK10" s="162">
        <f>F13</f>
        <v>0</v>
      </c>
      <c r="AL10" s="162">
        <f>$F$14</f>
        <v>6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6</v>
      </c>
      <c r="AS10" s="164">
        <f>I13</f>
        <v>4</v>
      </c>
      <c r="AT10" s="164">
        <f>I14</f>
        <v>12</v>
      </c>
      <c r="AU10" s="162">
        <f>IF($I$13=5,1,0)</f>
        <v>0</v>
      </c>
      <c r="AV10" s="162">
        <f>IF($I$13=4,1,0)</f>
        <v>1</v>
      </c>
      <c r="AW10" s="162">
        <f>IF($I$13=3,1,0)</f>
        <v>0</v>
      </c>
      <c r="AX10" s="162">
        <f t="shared" si="2"/>
        <v>1</v>
      </c>
      <c r="AY10" s="162">
        <f>IF($I$13&lt;3,$I$14,0)</f>
        <v>0</v>
      </c>
      <c r="BA10" s="162">
        <f>L13</f>
        <v>5</v>
      </c>
      <c r="BB10" s="162">
        <f>L14</f>
        <v>4</v>
      </c>
      <c r="BC10" s="162">
        <f>IF($L$13=5,1,0)</f>
        <v>1</v>
      </c>
      <c r="BD10" s="162">
        <f>IF($L$13=4,1,0)</f>
        <v>0</v>
      </c>
      <c r="BE10" s="162">
        <f>IF($L$13=3,1,0)</f>
        <v>0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1</v>
      </c>
      <c r="BZ10" s="162">
        <f t="shared" si="0"/>
        <v>1</v>
      </c>
      <c r="CA10" s="162">
        <f t="shared" si="0"/>
        <v>0</v>
      </c>
      <c r="CB10" s="162">
        <f t="shared" si="0"/>
        <v>2</v>
      </c>
      <c r="CD10" s="162">
        <f>BQ10+BI10+BA10+AS10+AK10</f>
        <v>9</v>
      </c>
      <c r="CE10" s="162">
        <f>U13</f>
        <v>22</v>
      </c>
      <c r="CF10" s="162">
        <f t="shared" si="6"/>
        <v>6</v>
      </c>
      <c r="CG10" s="162">
        <f>IF((D13)="",9,AD14)</f>
        <v>5</v>
      </c>
      <c r="CH10" s="162">
        <f>IF((D13)="",9,D13)</f>
        <v>4</v>
      </c>
      <c r="CK10" s="158">
        <f t="shared" si="7"/>
        <v>1209112206.54</v>
      </c>
      <c r="CM10" s="158">
        <f t="shared" si="8"/>
        <v>1000000000.8099999</v>
      </c>
      <c r="CN10" s="162">
        <f t="shared" si="9"/>
        <v>13</v>
      </c>
      <c r="CO10" s="162">
        <f t="shared" si="10"/>
        <v>1</v>
      </c>
      <c r="CP10" s="162">
        <v>4</v>
      </c>
      <c r="CQ10" s="162">
        <f t="shared" si="11"/>
        <v>104</v>
      </c>
      <c r="CR10" s="162">
        <f t="shared" si="12"/>
        <v>402</v>
      </c>
      <c r="CS10" s="162">
        <f t="shared" si="13"/>
        <v>3</v>
      </c>
      <c r="CT10" s="162">
        <f t="shared" si="14"/>
        <v>2</v>
      </c>
      <c r="CU10" s="162">
        <f t="shared" si="15"/>
        <v>2</v>
      </c>
      <c r="DB10" s="162">
        <v>4</v>
      </c>
      <c r="DC10" s="162">
        <f>W13</f>
        <v>2</v>
      </c>
      <c r="DD10" s="162">
        <f>D13</f>
        <v>4</v>
      </c>
      <c r="DE10" s="162">
        <f t="shared" si="16"/>
        <v>24</v>
      </c>
      <c r="DF10" s="162">
        <f t="shared" si="17"/>
        <v>41</v>
      </c>
      <c r="DG10" s="162">
        <f t="shared" si="18"/>
        <v>2</v>
      </c>
      <c r="DH10" s="162">
        <f t="shared" si="19"/>
        <v>1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Kosar Kevin</v>
      </c>
      <c r="DR10" s="55" t="str">
        <f>B13</f>
        <v>Tr. Hr.</v>
      </c>
      <c r="DS10" s="162">
        <f t="shared" si="20"/>
        <v>4</v>
      </c>
      <c r="DT10" s="54" t="str">
        <f t="shared" si="21"/>
        <v xml:space="preserve">Holášek Martin </v>
      </c>
      <c r="DU10" s="54" t="str">
        <f t="shared" si="22"/>
        <v>Tichá</v>
      </c>
    </row>
    <row r="11" spans="1:125" ht="14.25" customHeight="1" thickBot="1" x14ac:dyDescent="0.3">
      <c r="A11" s="212" t="str">
        <f>IF('Vážní listina'!D9="","",'Vážní listina'!D9)</f>
        <v>Tomšík Bruno</v>
      </c>
      <c r="B11" s="214" t="str">
        <f>IF('Vážní listina'!D9="","",'Vážní listina'!E9)</f>
        <v>Čech.</v>
      </c>
      <c r="C11" s="217"/>
      <c r="D11" s="216">
        <f>'Vážní listina'!A9</f>
        <v>3</v>
      </c>
      <c r="E11" s="183">
        <v>4</v>
      </c>
      <c r="F11" s="94">
        <v>5</v>
      </c>
      <c r="G11" s="95"/>
      <c r="H11" s="183">
        <v>1</v>
      </c>
      <c r="I11" s="94">
        <v>5</v>
      </c>
      <c r="J11" s="95"/>
      <c r="K11" s="183">
        <v>2</v>
      </c>
      <c r="L11" s="94">
        <v>5</v>
      </c>
      <c r="M11" s="95"/>
      <c r="N11" s="183"/>
      <c r="O11" s="94"/>
      <c r="P11" s="95"/>
      <c r="Q11" s="183"/>
      <c r="R11" s="94"/>
      <c r="S11" s="95"/>
      <c r="T11" s="194">
        <f>F11+I11+L11+O11+R11</f>
        <v>15</v>
      </c>
      <c r="U11" s="196">
        <f>F12+I12+L12+O12+R12</f>
        <v>18</v>
      </c>
      <c r="V11" s="209">
        <f>G11+J11+M11+P11+S11</f>
        <v>0</v>
      </c>
      <c r="W11" s="224">
        <f>CU9</f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3">
      <c r="A12" s="219"/>
      <c r="B12" s="220"/>
      <c r="C12" s="218"/>
      <c r="D12" s="221"/>
      <c r="E12" s="184"/>
      <c r="F12" s="27">
        <v>10</v>
      </c>
      <c r="G12" s="28"/>
      <c r="H12" s="184"/>
      <c r="I12" s="27">
        <v>4</v>
      </c>
      <c r="J12" s="28"/>
      <c r="K12" s="184"/>
      <c r="L12" s="27">
        <v>4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3</v>
      </c>
      <c r="Z12" s="156">
        <f>AN9+AV9+BD9+BL9+BT9</f>
        <v>0</v>
      </c>
      <c r="AA12" s="156">
        <f>AO9+AW9+BE9+BM9+BU9</f>
        <v>0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30</v>
      </c>
      <c r="AH12" s="162">
        <f>AG12*100</f>
        <v>3000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3">
      <c r="A13" s="201" t="str">
        <f>IF('Vážní listina'!D10="","",'Vážní listina'!D10)</f>
        <v>Kosar Kevin</v>
      </c>
      <c r="B13" s="202" t="str">
        <f>IF('Vážní listina'!D10="","",'Vážní listina'!E10)</f>
        <v>Tr. Hr.</v>
      </c>
      <c r="C13" s="205"/>
      <c r="D13" s="203">
        <f>'Vážní listina'!A10</f>
        <v>4</v>
      </c>
      <c r="E13" s="204">
        <v>3</v>
      </c>
      <c r="F13" s="94">
        <v>0</v>
      </c>
      <c r="G13" s="95"/>
      <c r="H13" s="204">
        <v>2</v>
      </c>
      <c r="I13" s="94">
        <v>4</v>
      </c>
      <c r="J13" s="95"/>
      <c r="K13" s="204">
        <v>1</v>
      </c>
      <c r="L13" s="94">
        <v>5</v>
      </c>
      <c r="M13" s="95"/>
      <c r="N13" s="183"/>
      <c r="O13" s="94"/>
      <c r="P13" s="95"/>
      <c r="Q13" s="183"/>
      <c r="R13" s="94"/>
      <c r="S13" s="95"/>
      <c r="T13" s="197">
        <f>F13+I13+L13+O13+R13</f>
        <v>9</v>
      </c>
      <c r="U13" s="198">
        <f>F14+I14+L14+O14+R14</f>
        <v>22</v>
      </c>
      <c r="V13" s="210">
        <f>G13+J13+M13+P13+S13</f>
        <v>0</v>
      </c>
      <c r="W13" s="206">
        <f>CU10</f>
        <v>2</v>
      </c>
      <c r="AJ13" s="153" t="s">
        <v>7</v>
      </c>
      <c r="AL13" s="162">
        <f>SUM(AL7:AL11)</f>
        <v>20</v>
      </c>
      <c r="AM13" s="162">
        <f>SUM(AM7:AM11)</f>
        <v>2</v>
      </c>
      <c r="AT13" s="162">
        <f>SUM(AT7:AT11)</f>
        <v>16</v>
      </c>
      <c r="AU13" s="162">
        <f>SUM(AU7:AU11)</f>
        <v>1</v>
      </c>
      <c r="BB13" s="162">
        <f>SUM(BB7:BB11)</f>
        <v>10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2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3">
      <c r="A14" s="199"/>
      <c r="B14" s="200"/>
      <c r="C14" s="191"/>
      <c r="D14" s="192"/>
      <c r="E14" s="177"/>
      <c r="F14" s="31">
        <v>6</v>
      </c>
      <c r="G14" s="32"/>
      <c r="H14" s="177"/>
      <c r="I14" s="31">
        <v>12</v>
      </c>
      <c r="J14" s="32"/>
      <c r="K14" s="177"/>
      <c r="L14" s="31">
        <v>4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1</v>
      </c>
      <c r="Z14" s="156">
        <f>AN10+AV10+BD10+BL10+BT10</f>
        <v>1</v>
      </c>
      <c r="AA14" s="156">
        <f>AO10+AW10+BE10+BM10+BU10</f>
        <v>0</v>
      </c>
      <c r="AC14" s="162">
        <f>Y14+Z14+AA14</f>
        <v>2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11</v>
      </c>
      <c r="AH14" s="162">
        <f>AG14*100</f>
        <v>1100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3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3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3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3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3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3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3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3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3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3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3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3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3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3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3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3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3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3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3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3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3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3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3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3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3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3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3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3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3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3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5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8" thickBot="1" x14ac:dyDescent="0.3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8" thickBot="1" x14ac:dyDescent="0.3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8" thickBot="1" x14ac:dyDescent="0.3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5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5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5">
      <c r="AJ70" s="54"/>
    </row>
    <row r="71" spans="2:118" x14ac:dyDescent="0.25">
      <c r="AJ71" s="54"/>
    </row>
    <row r="72" spans="2:118" x14ac:dyDescent="0.25">
      <c r="AJ72" s="54"/>
    </row>
    <row r="73" spans="2:118" x14ac:dyDescent="0.25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5">
      <c r="C74" s="149"/>
      <c r="L74" s="149"/>
      <c r="Q74" s="149"/>
    </row>
    <row r="75" spans="2:118" x14ac:dyDescent="0.25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49"/>
      <c r="L76" s="149"/>
      <c r="Q76" s="149"/>
    </row>
    <row r="77" spans="2:118" x14ac:dyDescent="0.25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49"/>
    </row>
    <row r="79" spans="2:118" x14ac:dyDescent="0.25">
      <c r="C79" s="149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165"/>
    <col min="3" max="3" width="11.33203125" style="165" bestFit="1" customWidth="1"/>
    <col min="4" max="7" width="9.109375" style="165"/>
    <col min="8" max="9" width="9.109375" style="54"/>
    <col min="10" max="10" width="9.109375" style="165"/>
    <col min="11" max="12" width="9.109375" style="54"/>
    <col min="13" max="14" width="9.109375" style="165"/>
    <col min="15" max="15" width="9.109375" style="54"/>
    <col min="16" max="17" width="9.109375" style="165"/>
    <col min="18" max="18" width="9.109375" style="54"/>
    <col min="19" max="20" width="9.109375" style="165"/>
  </cols>
  <sheetData>
    <row r="1" spans="1:20" x14ac:dyDescent="0.25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5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5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5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5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5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A příp</v>
      </c>
      <c r="N7" s="165" t="str">
        <f>[4]Strategie!$H5</f>
        <v/>
      </c>
      <c r="P7" s="165" t="str">
        <f>[4]Strategie!$B5</f>
        <v>A příp</v>
      </c>
      <c r="Q7" s="165" t="str">
        <f>[4]Strategie!$H5</f>
        <v/>
      </c>
      <c r="S7" s="165" t="str">
        <f>[4]Strategie!$B5</f>
        <v>A příp</v>
      </c>
      <c r="T7" s="165" t="str">
        <f>[4]Strategie!$H5</f>
        <v/>
      </c>
    </row>
    <row r="8" spans="1:20" x14ac:dyDescent="0.25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A příp</v>
      </c>
      <c r="N8" s="165" t="str">
        <f>[4]Strategie!$H6</f>
        <v/>
      </c>
      <c r="P8" s="165" t="str">
        <f>[4]Strategie!$B6</f>
        <v>A příp</v>
      </c>
      <c r="Q8" s="165" t="str">
        <f>[4]Strategie!$H6</f>
        <v/>
      </c>
      <c r="S8" s="165" t="str">
        <f>[4]Strategie!$B6</f>
        <v>A příp</v>
      </c>
      <c r="T8" s="165" t="str">
        <f>[4]Strategie!$H6</f>
        <v/>
      </c>
    </row>
    <row r="9" spans="1:20" x14ac:dyDescent="0.25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A příp</v>
      </c>
      <c r="N9" s="165" t="str">
        <f>[4]Strategie!$H7</f>
        <v/>
      </c>
      <c r="P9" s="165" t="str">
        <f>[4]Strategie!$B7</f>
        <v>A příp</v>
      </c>
      <c r="Q9" s="165" t="str">
        <f>[4]Strategie!$H7</f>
        <v/>
      </c>
      <c r="S9" s="165" t="str">
        <f>[4]Strategie!$B7</f>
        <v>A příp</v>
      </c>
      <c r="T9" s="165" t="str">
        <f>[4]Strategie!$H7</f>
        <v/>
      </c>
    </row>
    <row r="10" spans="1:20" x14ac:dyDescent="0.25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A příp</v>
      </c>
      <c r="N10" s="165" t="str">
        <f>[4]Strategie!$H8</f>
        <v/>
      </c>
      <c r="P10" s="165" t="str">
        <f>[4]Strategie!$B8</f>
        <v>A příp</v>
      </c>
      <c r="Q10" s="165" t="str">
        <f>[4]Strategie!$H8</f>
        <v/>
      </c>
      <c r="S10" s="165" t="str">
        <f>[4]Strategie!$B8</f>
        <v>A příp</v>
      </c>
      <c r="T10" s="165" t="str">
        <f>[4]Strategie!$H8</f>
        <v/>
      </c>
    </row>
    <row r="11" spans="1:20" x14ac:dyDescent="0.25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A příp</v>
      </c>
      <c r="N11" s="165" t="str">
        <f>[4]Strategie!$H9</f>
        <v/>
      </c>
      <c r="P11" s="165" t="str">
        <f>[4]Strategie!$B9</f>
        <v>A příp</v>
      </c>
      <c r="Q11" s="165" t="str">
        <f>[4]Strategie!$H9</f>
        <v/>
      </c>
      <c r="S11" s="165" t="str">
        <f>[4]Strategie!$B9</f>
        <v>A příp</v>
      </c>
      <c r="T11" s="165" t="str">
        <f>[4]Strategie!$H9</f>
        <v/>
      </c>
    </row>
    <row r="12" spans="1:20" x14ac:dyDescent="0.25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A příp</v>
      </c>
      <c r="N12" s="165" t="str">
        <f>[4]Strategie!$H10</f>
        <v/>
      </c>
      <c r="P12" s="165" t="str">
        <f>[4]Strategie!$B10</f>
        <v>A příp</v>
      </c>
      <c r="Q12" s="165" t="str">
        <f>[4]Strategie!$H10</f>
        <v/>
      </c>
      <c r="S12" s="165" t="str">
        <f>[4]Strategie!$B10</f>
        <v>A příp</v>
      </c>
      <c r="T12" s="165" t="str">
        <f>[4]Strategie!$H10</f>
        <v/>
      </c>
    </row>
    <row r="13" spans="1:20" x14ac:dyDescent="0.25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A příp</v>
      </c>
      <c r="N13" s="165" t="str">
        <f>[4]Strategie!$H11</f>
        <v/>
      </c>
      <c r="P13" s="165" t="str">
        <f>[4]Strategie!$B11</f>
        <v>A příp</v>
      </c>
      <c r="Q13" s="165" t="str">
        <f>[4]Strategie!$H11</f>
        <v/>
      </c>
      <c r="S13" s="165" t="str">
        <f>[4]Strategie!$B11</f>
        <v>A příp</v>
      </c>
      <c r="T13" s="165" t="str">
        <f>[4]Strategie!$H11</f>
        <v/>
      </c>
    </row>
    <row r="14" spans="1:20" x14ac:dyDescent="0.25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A příp</v>
      </c>
      <c r="N14" s="165" t="str">
        <f>[4]Strategie!$H12</f>
        <v/>
      </c>
      <c r="P14" s="165" t="str">
        <f>[4]Strategie!$B12</f>
        <v>A příp</v>
      </c>
      <c r="Q14" s="165" t="str">
        <f>[4]Strategie!$H12</f>
        <v/>
      </c>
      <c r="S14" s="165" t="str">
        <f>[4]Strategie!$B12</f>
        <v>A příp</v>
      </c>
      <c r="T14" s="165" t="str">
        <f>[4]Strategie!$H12</f>
        <v/>
      </c>
    </row>
    <row r="15" spans="1:20" x14ac:dyDescent="0.25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A příp</v>
      </c>
      <c r="N15" s="165" t="str">
        <f>[4]Strategie!$H13</f>
        <v/>
      </c>
      <c r="P15" s="165" t="str">
        <f>[4]Strategie!$B13</f>
        <v>A příp</v>
      </c>
      <c r="Q15" s="165" t="str">
        <f>[4]Strategie!$H13</f>
        <v/>
      </c>
      <c r="S15" s="165" t="str">
        <f>[4]Strategie!$B13</f>
        <v>A příp</v>
      </c>
      <c r="T15" s="165" t="str">
        <f>[4]Strategie!$H13</f>
        <v/>
      </c>
    </row>
    <row r="16" spans="1:20" x14ac:dyDescent="0.25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ml.ž</v>
      </c>
      <c r="N16" s="165" t="str">
        <f>[4]Strategie!$H14</f>
        <v/>
      </c>
      <c r="P16" s="165" t="str">
        <f>[4]Strategie!$B14</f>
        <v>ml.ž</v>
      </c>
      <c r="Q16" s="165" t="str">
        <f>[4]Strategie!$H14</f>
        <v/>
      </c>
      <c r="S16" s="165" t="str">
        <f>[4]Strategie!$B14</f>
        <v>ml.ž</v>
      </c>
      <c r="T16" s="165" t="str">
        <f>[4]Strategie!$H14</f>
        <v/>
      </c>
    </row>
    <row r="17" spans="1:20" x14ac:dyDescent="0.25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ml.ž</v>
      </c>
      <c r="N17" s="165" t="str">
        <f>[4]Strategie!$H15</f>
        <v/>
      </c>
      <c r="P17" s="165" t="str">
        <f>[4]Strategie!$B15</f>
        <v>ml.ž</v>
      </c>
      <c r="Q17" s="165" t="str">
        <f>[4]Strategie!$H15</f>
        <v/>
      </c>
      <c r="S17" s="165" t="str">
        <f>[4]Strategie!$B15</f>
        <v>ml.ž</v>
      </c>
      <c r="T17" s="165" t="str">
        <f>[4]Strategie!$H15</f>
        <v/>
      </c>
    </row>
    <row r="18" spans="1:20" x14ac:dyDescent="0.25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ml.ž</v>
      </c>
      <c r="N18" s="165" t="str">
        <f>[4]Strategie!$H16</f>
        <v/>
      </c>
      <c r="P18" s="165" t="str">
        <f>[4]Strategie!$B16</f>
        <v>ml.ž</v>
      </c>
      <c r="Q18" s="165" t="str">
        <f>[4]Strategie!$H16</f>
        <v/>
      </c>
      <c r="S18" s="165" t="str">
        <f>[4]Strategie!$B16</f>
        <v>ml.ž</v>
      </c>
      <c r="T18" s="165" t="str">
        <f>[4]Strategie!$H16</f>
        <v/>
      </c>
    </row>
    <row r="19" spans="1:20" x14ac:dyDescent="0.25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ml.ž</v>
      </c>
      <c r="N19" s="165" t="str">
        <f>[4]Strategie!$H17</f>
        <v/>
      </c>
      <c r="P19" s="165" t="str">
        <f>[4]Strategie!$B17</f>
        <v>ml.ž</v>
      </c>
      <c r="Q19" s="165" t="str">
        <f>[4]Strategie!$H17</f>
        <v/>
      </c>
      <c r="S19" s="165" t="str">
        <f>[4]Strategie!$B17</f>
        <v>ml.ž</v>
      </c>
      <c r="T19" s="165" t="str">
        <f>[4]Strategie!$H17</f>
        <v/>
      </c>
    </row>
    <row r="20" spans="1:20" x14ac:dyDescent="0.25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ml.ž</v>
      </c>
      <c r="N20" s="165" t="str">
        <f>[4]Strategie!$H18</f>
        <v/>
      </c>
      <c r="P20" s="165" t="str">
        <f>[4]Strategie!$B18</f>
        <v>ml.ž</v>
      </c>
      <c r="Q20" s="165" t="str">
        <f>[4]Strategie!$H18</f>
        <v/>
      </c>
      <c r="S20" s="165" t="str">
        <f>[4]Strategie!$B18</f>
        <v>ml.ž</v>
      </c>
      <c r="T20" s="165" t="str">
        <f>[4]Strategie!$H18</f>
        <v/>
      </c>
    </row>
    <row r="21" spans="1:20" x14ac:dyDescent="0.25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ml.ž</v>
      </c>
      <c r="N21" s="165" t="str">
        <f>[4]Strategie!$H19</f>
        <v/>
      </c>
      <c r="P21" s="165" t="str">
        <f>[4]Strategie!$B19</f>
        <v>ml.ž</v>
      </c>
      <c r="Q21" s="165" t="str">
        <f>[4]Strategie!$H19</f>
        <v/>
      </c>
      <c r="S21" s="165" t="str">
        <f>[4]Strategie!$B19</f>
        <v>ml.ž</v>
      </c>
      <c r="T21" s="165" t="str">
        <f>[4]Strategie!$H19</f>
        <v/>
      </c>
    </row>
    <row r="22" spans="1:20" x14ac:dyDescent="0.25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ml.ž</v>
      </c>
      <c r="N22" s="165" t="str">
        <f>[4]Strategie!$H20</f>
        <v/>
      </c>
      <c r="P22" s="165" t="str">
        <f>[4]Strategie!$B20</f>
        <v>ml.ž</v>
      </c>
      <c r="Q22" s="165" t="str">
        <f>[4]Strategie!$H20</f>
        <v/>
      </c>
      <c r="S22" s="165" t="str">
        <f>[4]Strategie!$B20</f>
        <v>ml.ž</v>
      </c>
      <c r="T22" s="165" t="str">
        <f>[4]Strategie!$H20</f>
        <v/>
      </c>
    </row>
    <row r="23" spans="1:20" x14ac:dyDescent="0.25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žák</v>
      </c>
      <c r="N23" s="165" t="str">
        <f>[4]Strategie!$H21</f>
        <v/>
      </c>
      <c r="P23" s="165" t="str">
        <f>[4]Strategie!$B21</f>
        <v>žák</v>
      </c>
      <c r="Q23" s="165" t="str">
        <f>[4]Strategie!$H21</f>
        <v/>
      </c>
      <c r="S23" s="165" t="str">
        <f>[4]Strategie!$B21</f>
        <v>žák</v>
      </c>
      <c r="T23" s="165" t="str">
        <f>[4]Strategie!$H21</f>
        <v/>
      </c>
    </row>
    <row r="24" spans="1:20" x14ac:dyDescent="0.25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žák</v>
      </c>
      <c r="N24" s="165" t="str">
        <f>[4]Strategie!$H22</f>
        <v/>
      </c>
      <c r="P24" s="165" t="str">
        <f>[4]Strategie!$B22</f>
        <v>žák</v>
      </c>
      <c r="Q24" s="165" t="str">
        <f>[4]Strategie!$H22</f>
        <v/>
      </c>
      <c r="S24" s="165" t="str">
        <f>[4]Strategie!$B22</f>
        <v>žák</v>
      </c>
      <c r="T24" s="165" t="str">
        <f>[4]Strategie!$H22</f>
        <v/>
      </c>
    </row>
    <row r="25" spans="1:20" x14ac:dyDescent="0.25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žák</v>
      </c>
      <c r="N25" s="165" t="str">
        <f>[4]Strategie!$H23</f>
        <v/>
      </c>
      <c r="P25" s="165" t="str">
        <f>[4]Strategie!$B23</f>
        <v>žák</v>
      </c>
      <c r="Q25" s="165" t="str">
        <f>[4]Strategie!$H23</f>
        <v/>
      </c>
      <c r="S25" s="165" t="str">
        <f>[4]Strategie!$B23</f>
        <v>žák</v>
      </c>
      <c r="T25" s="165" t="str">
        <f>[4]Strategie!$H23</f>
        <v/>
      </c>
    </row>
    <row r="26" spans="1:20" x14ac:dyDescent="0.25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žák</v>
      </c>
      <c r="N26" s="165" t="str">
        <f>[4]Strategie!$H24</f>
        <v/>
      </c>
      <c r="P26" s="165" t="str">
        <f>[4]Strategie!$B24</f>
        <v>žák</v>
      </c>
      <c r="Q26" s="165" t="str">
        <f>[4]Strategie!$H24</f>
        <v/>
      </c>
      <c r="S26" s="165" t="str">
        <f>[4]Strategie!$B24</f>
        <v>žák</v>
      </c>
      <c r="T26" s="165" t="str">
        <f>[4]Strategie!$H24</f>
        <v/>
      </c>
    </row>
    <row r="27" spans="1:20" x14ac:dyDescent="0.25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kad</v>
      </c>
      <c r="N27" s="165" t="str">
        <f>[4]Strategie!$H25</f>
        <v/>
      </c>
      <c r="P27" s="165" t="str">
        <f>[4]Strategie!$B25</f>
        <v>kad</v>
      </c>
      <c r="Q27" s="165" t="str">
        <f>[4]Strategie!$H25</f>
        <v/>
      </c>
      <c r="S27" s="165" t="str">
        <f>[4]Strategie!$B25</f>
        <v>kad</v>
      </c>
      <c r="T27" s="165" t="str">
        <f>[4]Strategie!$H25</f>
        <v/>
      </c>
    </row>
    <row r="28" spans="1:20" x14ac:dyDescent="0.25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kad</v>
      </c>
      <c r="N28" s="165" t="str">
        <f>[4]Strategie!$H26</f>
        <v/>
      </c>
      <c r="P28" s="165" t="str">
        <f>[4]Strategie!$B26</f>
        <v>kad</v>
      </c>
      <c r="Q28" s="165" t="str">
        <f>[4]Strategie!$H26</f>
        <v/>
      </c>
      <c r="S28" s="165" t="str">
        <f>[4]Strategie!$B26</f>
        <v>kad</v>
      </c>
      <c r="T28" s="165" t="str">
        <f>[4]Strategie!$H26</f>
        <v/>
      </c>
    </row>
    <row r="29" spans="1:20" x14ac:dyDescent="0.25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ž-žák</v>
      </c>
      <c r="N29" s="165" t="str">
        <f>[4]Strategie!$H27</f>
        <v/>
      </c>
      <c r="P29" s="165" t="str">
        <f>[4]Strategie!$B27</f>
        <v>ž-žák</v>
      </c>
      <c r="Q29" s="165" t="str">
        <f>[4]Strategie!$H27</f>
        <v/>
      </c>
      <c r="S29" s="165" t="str">
        <f>[4]Strategie!$B27</f>
        <v>ž-žák</v>
      </c>
      <c r="T29" s="165" t="str">
        <f>[4]Strategie!$H27</f>
        <v/>
      </c>
    </row>
    <row r="30" spans="1:20" x14ac:dyDescent="0.25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/>
      </c>
      <c r="N30" s="165" t="str">
        <f>[4]Strategie!$H28</f>
        <v/>
      </c>
      <c r="P30" s="165" t="str">
        <f>[4]Strategie!$B28</f>
        <v/>
      </c>
      <c r="Q30" s="165" t="str">
        <f>[4]Strategie!$H28</f>
        <v/>
      </c>
      <c r="S30" s="165" t="str">
        <f>[4]Strategie!$B28</f>
        <v/>
      </c>
      <c r="T30" s="165" t="str">
        <f>[4]Strategie!$H28</f>
        <v/>
      </c>
    </row>
    <row r="31" spans="1:20" x14ac:dyDescent="0.25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/>
      </c>
      <c r="N31" s="165" t="str">
        <f>[4]Strategie!$H29</f>
        <v/>
      </c>
      <c r="P31" s="165" t="str">
        <f>[4]Strategie!$B29</f>
        <v/>
      </c>
      <c r="Q31" s="165" t="str">
        <f>[4]Strategie!$H29</f>
        <v/>
      </c>
      <c r="S31" s="165" t="str">
        <f>[4]Strategie!$B29</f>
        <v/>
      </c>
      <c r="T31" s="165" t="str">
        <f>[4]Strategie!$H29</f>
        <v/>
      </c>
    </row>
    <row r="32" spans="1:20" x14ac:dyDescent="0.25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/>
      </c>
      <c r="N32" s="165" t="str">
        <f>[4]Strategie!$H30</f>
        <v/>
      </c>
      <c r="P32" s="165" t="str">
        <f>[4]Strategie!$B30</f>
        <v/>
      </c>
      <c r="Q32" s="165" t="str">
        <f>[4]Strategie!$H30</f>
        <v/>
      </c>
      <c r="S32" s="165" t="str">
        <f>[4]Strategie!$B30</f>
        <v/>
      </c>
      <c r="T32" s="165" t="str">
        <f>[4]Strategie!$H30</f>
        <v/>
      </c>
    </row>
    <row r="33" spans="1:20" x14ac:dyDescent="0.25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/>
      </c>
      <c r="N33" s="165" t="str">
        <f>[4]Strategie!$H31</f>
        <v/>
      </c>
      <c r="P33" s="165" t="str">
        <f>[4]Strategie!$B31</f>
        <v/>
      </c>
      <c r="Q33" s="165" t="str">
        <f>[4]Strategie!$H31</f>
        <v/>
      </c>
      <c r="S33" s="165" t="str">
        <f>[4]Strategie!$B31</f>
        <v/>
      </c>
      <c r="T33" s="165" t="str">
        <f>[4]Strategie!$H31</f>
        <v/>
      </c>
    </row>
    <row r="34" spans="1:20" x14ac:dyDescent="0.25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/>
      </c>
      <c r="N34" s="165" t="str">
        <f>[4]Strategie!$H32</f>
        <v/>
      </c>
      <c r="P34" s="165" t="str">
        <f>[4]Strategie!$B32</f>
        <v/>
      </c>
      <c r="Q34" s="165" t="str">
        <f>[4]Strategie!$H32</f>
        <v/>
      </c>
      <c r="S34" s="165" t="str">
        <f>[4]Strategie!$B32</f>
        <v/>
      </c>
      <c r="T34" s="165" t="str">
        <f>[4]Strategie!$H32</f>
        <v/>
      </c>
    </row>
    <row r="35" spans="1:20" x14ac:dyDescent="0.25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/>
      </c>
      <c r="N35" s="165" t="str">
        <f>[4]Strategie!$H33</f>
        <v/>
      </c>
      <c r="P35" s="165" t="str">
        <f>[4]Strategie!$B33</f>
        <v/>
      </c>
      <c r="Q35" s="165" t="str">
        <f>[4]Strategie!$H33</f>
        <v/>
      </c>
      <c r="S35" s="165" t="str">
        <f>[4]Strategie!$B33</f>
        <v/>
      </c>
      <c r="T35" s="165" t="str">
        <f>[4]Strategie!$H33</f>
        <v/>
      </c>
    </row>
    <row r="36" spans="1:20" x14ac:dyDescent="0.25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/>
      </c>
      <c r="N36" s="165" t="str">
        <f>[4]Strategie!$H34</f>
        <v/>
      </c>
      <c r="P36" s="165" t="str">
        <f>[4]Strategie!$B34</f>
        <v/>
      </c>
      <c r="Q36" s="165" t="str">
        <f>[4]Strategie!$H34</f>
        <v/>
      </c>
      <c r="S36" s="165" t="str">
        <f>[4]Strategie!$B34</f>
        <v/>
      </c>
      <c r="T36" s="165" t="str">
        <f>[4]Strategie!$H34</f>
        <v/>
      </c>
    </row>
    <row r="37" spans="1:20" x14ac:dyDescent="0.25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/>
      </c>
      <c r="N37" s="165" t="str">
        <f>[4]Strategie!$H35</f>
        <v/>
      </c>
      <c r="P37" s="165" t="str">
        <f>[4]Strategie!$B35</f>
        <v/>
      </c>
      <c r="Q37" s="165" t="str">
        <f>[4]Strategie!$H35</f>
        <v/>
      </c>
      <c r="S37" s="165" t="str">
        <f>[4]Strategie!$B35</f>
        <v/>
      </c>
      <c r="T37" s="165" t="str">
        <f>[4]Strategie!$H35</f>
        <v/>
      </c>
    </row>
    <row r="38" spans="1:20" x14ac:dyDescent="0.25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/>
      </c>
      <c r="N38" s="165" t="str">
        <f>[4]Strategie!$H36</f>
        <v/>
      </c>
      <c r="P38" s="165" t="str">
        <f>[4]Strategie!$B36</f>
        <v/>
      </c>
      <c r="Q38" s="165" t="str">
        <f>[4]Strategie!$H36</f>
        <v/>
      </c>
      <c r="S38" s="165" t="str">
        <f>[4]Strategie!$B36</f>
        <v/>
      </c>
      <c r="T38" s="165" t="str">
        <f>[4]Strategie!$H36</f>
        <v/>
      </c>
    </row>
    <row r="39" spans="1:20" x14ac:dyDescent="0.25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/>
      </c>
      <c r="N39" s="165" t="str">
        <f>[4]Strategie!$H37</f>
        <v/>
      </c>
      <c r="P39" s="165" t="str">
        <f>[4]Strategie!$B37</f>
        <v/>
      </c>
      <c r="Q39" s="165" t="str">
        <f>[4]Strategie!$H37</f>
        <v/>
      </c>
      <c r="S39" s="165" t="str">
        <f>[4]Strategie!$B37</f>
        <v/>
      </c>
      <c r="T39" s="165" t="str">
        <f>[4]Strategie!$H37</f>
        <v/>
      </c>
    </row>
    <row r="40" spans="1:20" x14ac:dyDescent="0.25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/>
      </c>
      <c r="N40" s="165" t="str">
        <f>[4]Strategie!$H38</f>
        <v/>
      </c>
      <c r="P40" s="165" t="str">
        <f>[4]Strategie!$B38</f>
        <v/>
      </c>
      <c r="Q40" s="165" t="str">
        <f>[4]Strategie!$H38</f>
        <v/>
      </c>
      <c r="S40" s="165" t="str">
        <f>[4]Strategie!$B38</f>
        <v/>
      </c>
      <c r="T40" s="165" t="str">
        <f>[4]Strategie!$H38</f>
        <v/>
      </c>
    </row>
    <row r="41" spans="1:20" x14ac:dyDescent="0.25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/>
      </c>
      <c r="N41" s="165" t="str">
        <f>[4]Strategie!$H39</f>
        <v/>
      </c>
      <c r="P41" s="165" t="str">
        <f>[4]Strategie!$B39</f>
        <v/>
      </c>
      <c r="Q41" s="165" t="str">
        <f>[4]Strategie!$H39</f>
        <v/>
      </c>
      <c r="S41" s="165" t="str">
        <f>[4]Strategie!$B39</f>
        <v/>
      </c>
      <c r="T41" s="165" t="str">
        <f>[4]Strategie!$H39</f>
        <v/>
      </c>
    </row>
    <row r="42" spans="1:20" x14ac:dyDescent="0.25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/>
      </c>
      <c r="N42" s="165" t="str">
        <f>[4]Strategie!$H40</f>
        <v/>
      </c>
      <c r="P42" s="165" t="str">
        <f>[4]Strategie!$B40</f>
        <v/>
      </c>
      <c r="Q42" s="165" t="str">
        <f>[4]Strategie!$H40</f>
        <v/>
      </c>
      <c r="S42" s="165" t="str">
        <f>[4]Strategie!$B40</f>
        <v/>
      </c>
      <c r="T42" s="165" t="str">
        <f>[4]Strategie!$H40</f>
        <v/>
      </c>
    </row>
    <row r="43" spans="1:20" x14ac:dyDescent="0.25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/>
      </c>
      <c r="N43" s="165" t="str">
        <f>[4]Strategie!$H41</f>
        <v/>
      </c>
      <c r="P43" s="165" t="str">
        <f>[4]Strategie!$B41</f>
        <v/>
      </c>
      <c r="Q43" s="165" t="str">
        <f>[4]Strategie!$H41</f>
        <v/>
      </c>
      <c r="S43" s="165" t="str">
        <f>[4]Strategie!$B41</f>
        <v/>
      </c>
      <c r="T43" s="165" t="str">
        <f>[4]Strategie!$H41</f>
        <v/>
      </c>
    </row>
    <row r="44" spans="1:20" x14ac:dyDescent="0.25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/>
      </c>
      <c r="N44" s="165" t="str">
        <f>[4]Strategie!$H42</f>
        <v/>
      </c>
      <c r="P44" s="165" t="str">
        <f>[4]Strategie!$B42</f>
        <v/>
      </c>
      <c r="Q44" s="165" t="str">
        <f>[4]Strategie!$H42</f>
        <v/>
      </c>
      <c r="S44" s="165" t="str">
        <f>[4]Strategie!$B42</f>
        <v/>
      </c>
      <c r="T44" s="165" t="str">
        <f>[4]Strategie!$H42</f>
        <v/>
      </c>
    </row>
    <row r="45" spans="1:20" x14ac:dyDescent="0.25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/>
      </c>
      <c r="N45" s="165" t="str">
        <f>[4]Strategie!$H43</f>
        <v/>
      </c>
      <c r="P45" s="165" t="str">
        <f>[4]Strategie!$B43</f>
        <v/>
      </c>
      <c r="Q45" s="165" t="str">
        <f>[4]Strategie!$H43</f>
        <v/>
      </c>
      <c r="S45" s="165" t="str">
        <f>[4]Strategie!$B43</f>
        <v/>
      </c>
      <c r="T45" s="165" t="str">
        <f>[4]Strategie!$H43</f>
        <v/>
      </c>
    </row>
    <row r="46" spans="1:20" x14ac:dyDescent="0.25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/>
      </c>
      <c r="N46" s="165" t="str">
        <f>[4]Strategie!$H44</f>
        <v/>
      </c>
      <c r="P46" s="165" t="str">
        <f>[4]Strategie!$B44</f>
        <v/>
      </c>
      <c r="Q46" s="165" t="str">
        <f>[4]Strategie!$H44</f>
        <v/>
      </c>
      <c r="S46" s="165" t="str">
        <f>[4]Strategie!$B44</f>
        <v/>
      </c>
      <c r="T46" s="165" t="str">
        <f>[4]Strategie!$H44</f>
        <v/>
      </c>
    </row>
    <row r="47" spans="1:20" x14ac:dyDescent="0.25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/>
      </c>
      <c r="N47" s="165" t="str">
        <f>[4]Strategie!$H45</f>
        <v/>
      </c>
      <c r="P47" s="165" t="str">
        <f>[4]Strategie!$B45</f>
        <v/>
      </c>
      <c r="Q47" s="165" t="str">
        <f>[4]Strategie!$H45</f>
        <v/>
      </c>
      <c r="S47" s="165" t="str">
        <f>[4]Strategie!$B45</f>
        <v/>
      </c>
      <c r="T47" s="165" t="str">
        <f>[4]Strategie!$H45</f>
        <v/>
      </c>
    </row>
    <row r="48" spans="1:20" x14ac:dyDescent="0.25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/>
      </c>
      <c r="N48" s="165" t="str">
        <f>[4]Strategie!$H46</f>
        <v/>
      </c>
      <c r="P48" s="165" t="str">
        <f>[4]Strategie!$B46</f>
        <v/>
      </c>
      <c r="Q48" s="165" t="str">
        <f>[4]Strategie!$H46</f>
        <v/>
      </c>
      <c r="S48" s="165" t="str">
        <f>[4]Strategie!$B46</f>
        <v/>
      </c>
      <c r="T48" s="165" t="str">
        <f>[4]Strategie!$H46</f>
        <v/>
      </c>
    </row>
    <row r="49" spans="1:20" x14ac:dyDescent="0.25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5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5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5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5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5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2022-12-03T12:00:13Z</cp:lastPrinted>
  <dcterms:created xsi:type="dcterms:W3CDTF">2002-01-25T08:02:23Z</dcterms:created>
  <dcterms:modified xsi:type="dcterms:W3CDTF">2022-12-07T09:03:02Z</dcterms:modified>
</cp:coreProperties>
</file>