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C\"/>
    </mc:Choice>
  </mc:AlternateContent>
  <xr:revisionPtr revIDLastSave="0" documentId="13_ncr:1_{A920C526-04FA-4C1E-A5EA-850528434FE0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G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6" i="20"/>
  <c r="E6" i="20" s="1"/>
  <c r="G6" i="20"/>
  <c r="H6" i="20" s="1"/>
  <c r="J18" i="20"/>
  <c r="K18" i="20" s="1"/>
  <c r="J19" i="20"/>
  <c r="K19" i="20" s="1"/>
  <c r="G27" i="20"/>
  <c r="H27" i="20" s="1"/>
  <c r="J27" i="20"/>
  <c r="K27" i="20" s="1"/>
  <c r="D27" i="20"/>
  <c r="E27" i="20" s="1"/>
  <c r="K51" i="20"/>
  <c r="E51" i="20"/>
  <c r="J51" i="20"/>
  <c r="D51" i="20"/>
  <c r="J30" i="20"/>
  <c r="K30" i="20" s="1"/>
  <c r="G30" i="20"/>
  <c r="H30" i="20" s="1"/>
  <c r="D39" i="20"/>
  <c r="E39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E46" i="20" l="1"/>
  <c r="D43" i="20"/>
  <c r="E43" i="20" s="1"/>
  <c r="G46" i="20"/>
  <c r="D46" i="20"/>
  <c r="D22" i="20"/>
  <c r="E22" i="20" s="1"/>
  <c r="J23" i="20"/>
  <c r="K23" i="20" s="1"/>
  <c r="D7" i="20"/>
  <c r="H46" i="20"/>
  <c r="J22" i="20"/>
  <c r="K22" i="20" s="1"/>
  <c r="J46" i="20"/>
  <c r="G7" i="20"/>
  <c r="H7" i="20" s="1"/>
  <c r="D31" i="20"/>
  <c r="E31" i="20" s="1"/>
  <c r="J31" i="20"/>
  <c r="K31" i="20" s="1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Z11" i="4" s="1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K10" i="4"/>
  <c r="CH10" i="4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CF10" i="4" s="1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F9" i="4" l="1"/>
  <c r="CA9" i="4"/>
  <c r="AX7" i="4"/>
  <c r="AP9" i="4"/>
  <c r="BY10" i="4"/>
  <c r="BY11" i="4"/>
  <c r="AK26" i="4"/>
  <c r="BA26" i="4"/>
  <c r="Y16" i="4"/>
  <c r="BJ13" i="4"/>
  <c r="BV7" i="4"/>
  <c r="BV8" i="4"/>
  <c r="CD9" i="4"/>
  <c r="BZ10" i="4"/>
  <c r="BN10" i="4"/>
  <c r="AS26" i="4"/>
  <c r="DM65" i="4"/>
  <c r="BK13" i="4"/>
  <c r="DL65" i="4"/>
  <c r="AA14" i="4"/>
  <c r="AP8" i="4"/>
  <c r="BN8" i="4"/>
  <c r="BV9" i="4"/>
  <c r="CK11" i="4"/>
  <c r="BI26" i="4"/>
  <c r="CD11" i="4"/>
  <c r="AX10" i="4"/>
  <c r="CD10" i="4"/>
  <c r="AP11" i="4"/>
  <c r="BQ26" i="4"/>
  <c r="BN9" i="4"/>
  <c r="BR13" i="4"/>
  <c r="CA11" i="4"/>
  <c r="CF11" i="4"/>
  <c r="BV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BY7" i="4"/>
  <c r="AP10" i="4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9" i="4" l="1"/>
  <c r="BS26" i="4"/>
  <c r="BS2" i="4" s="1"/>
  <c r="CB10" i="4"/>
  <c r="CB7" i="4"/>
  <c r="CB8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l="1"/>
  <c r="CN9" i="4" s="1"/>
  <c r="CO9" i="4" s="1"/>
  <c r="CQ9" i="4" s="1"/>
  <c r="DG65" i="4"/>
  <c r="DR4" i="4" s="1"/>
  <c r="CM8" i="4"/>
  <c r="CN8" i="4" s="1"/>
  <c r="CO8" i="4" s="1"/>
  <c r="CQ8" i="4" s="1"/>
  <c r="CM7" i="4"/>
  <c r="CN7" i="4" s="1"/>
  <c r="CO7" i="4" s="1"/>
  <c r="CQ7" i="4" s="1"/>
  <c r="DS10" i="4" l="1"/>
  <c r="DT11" i="4"/>
  <c r="DT10" i="4"/>
  <c r="DU11" i="4"/>
  <c r="CU11" i="4"/>
  <c r="DS11" i="4"/>
  <c r="DU10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10" i="4" l="1"/>
  <c r="CU9" i="4"/>
  <c r="W11" i="4" s="1"/>
  <c r="DC9" i="4" s="1"/>
  <c r="CU7" i="4"/>
  <c r="W7" i="4" s="1"/>
  <c r="DC7" i="4" s="1"/>
  <c r="CU8" i="4"/>
  <c r="W9" i="4" s="1"/>
  <c r="DC8" i="4" s="1"/>
  <c r="DE8" i="4" l="1"/>
  <c r="DS8" i="4"/>
  <c r="A11" i="3" s="1"/>
  <c r="DE7" i="4"/>
  <c r="DS7" i="4"/>
  <c r="A10" i="3" s="1"/>
  <c r="DE9" i="4"/>
  <c r="DS9" i="4"/>
  <c r="A12" i="3" s="1"/>
  <c r="DF7" i="4" l="1"/>
  <c r="DG7" i="4" s="1"/>
  <c r="DH7" i="4" s="1"/>
  <c r="DF9" i="4"/>
  <c r="DG9" i="4" s="1"/>
  <c r="DH9" i="4" s="1"/>
  <c r="DF10" i="4"/>
  <c r="DG10" i="4" s="1"/>
  <c r="DH10" i="4" s="1"/>
  <c r="DF8" i="4"/>
  <c r="DG8" i="4" s="1"/>
  <c r="DH8" i="4" s="1"/>
  <c r="DF11" i="4"/>
  <c r="DG11" i="4" s="1"/>
  <c r="DH11" i="4" s="1"/>
  <c r="DU9" i="4" l="1"/>
  <c r="C12" i="3" s="1"/>
  <c r="DT9" i="4"/>
  <c r="B12" i="3" s="1"/>
  <c r="DU8" i="4"/>
  <c r="C11" i="3" s="1"/>
  <c r="DT8" i="4"/>
  <c r="B11" i="3" s="1"/>
  <c r="DT7" i="4"/>
  <c r="B10" i="3" s="1"/>
  <c r="DU7" i="4"/>
  <c r="C10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C6" i="1" l="1"/>
  <c r="B6" i="1"/>
  <c r="I6" i="1"/>
  <c r="BD6" i="1" l="1"/>
  <c r="BC6" i="1"/>
  <c r="BE6" i="1" l="1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<sst xmlns="http://schemas.openxmlformats.org/spreadsheetml/2006/main" count="82" uniqueCount="45">
  <si>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</si>
  <si>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</si>
  <si>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</si>
  <si>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</si>
  <si>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</si>
  <si>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</si>
  <si>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</si>
  <si>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</si>
  <si>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</si>
  <si>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</si>
  <si>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</si>
  <si>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</si>
  <si>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</si>
  <si>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</si>
  <si>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</si>
  <si>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</si>
  <si>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</si>
  <si>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</si>
  <si>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</si>
  <si>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</si>
  <si>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</si>
  <si>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</si>
  <si>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</si>
  <si>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</si>
  <si>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</si>
  <si>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</si>
  <si>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</si>
  <si>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</si>
  <si>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</si>
  <si>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</si>
  <si>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</si>
  <si>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</si>
  <si>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</si>
  <si>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</si>
  <si>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</si>
  <si>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</si>
  <si>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</si>
  <si>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C příp</t>
  </si>
  <si>
    <t>Klets Stanislav</t>
  </si>
  <si>
    <t>Vyšeh.</t>
  </si>
  <si>
    <t>v.s.</t>
  </si>
  <si>
    <t>Hrabica Matěj</t>
  </si>
  <si>
    <t>Sok.Vít.</t>
  </si>
  <si>
    <t>Šíma Alexandr</t>
  </si>
  <si>
    <t>Olom.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</si>
</sst>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C26" sqref="C26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 x14ac:dyDescent="0.4">
      <c r="A1" s="171" t="str">
        <f>CONCATENATE([1]List1!$A$96)</f>
        <v>Výsledky v soutěži jednotlivců</v>
      </c>
      <c r="B1" s="171"/>
      <c r="C1" s="171"/>
    </row>
    <row r="3" spans="1:19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75" x14ac:dyDescent="0.25">
      <c r="A4" s="16" t="str">
        <f>CONCATENATE([1]List1!$A$3)</f>
        <v>Místo:</v>
      </c>
      <c r="B4" s="17" t="str">
        <f>CONCATENATE('Vážní listina'!D3)</f>
        <v>Nový Jičín</v>
      </c>
    </row>
    <row r="5" spans="1:19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</row>
    <row r="6" spans="1:19" ht="15.75" x14ac:dyDescent="0.25">
      <c r="A6" s="17"/>
      <c r="B6" s="17"/>
    </row>
    <row r="7" spans="1:19" ht="15.75" x14ac:dyDescent="0.25">
      <c r="A7" s="16" t="str">
        <f>CONCATENATE([1]List1!$A$5)</f>
        <v>Hmotnost:</v>
      </c>
      <c r="B7" s="17" t="str">
        <f>CONCATENATE(('Vážní listina'!F4)," ",'Vážní listina'!I4)</f>
        <v>C příp 31 kg v.s.</v>
      </c>
    </row>
    <row r="8" spans="1:19" ht="13.5" thickBot="1" x14ac:dyDescent="0.25"/>
    <row r="9" spans="1:19" ht="20.100000000000001" customHeight="1" thickBot="1" x14ac:dyDescent="0.25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50000000000003" customHeight="1" x14ac:dyDescent="0.2">
      <c r="A10" s="20">
        <f>'Tabulka kvalifikace'!DS7</f>
        <v>1</v>
      </c>
      <c r="B10" s="21" t="str">
        <f>'Tabulka kvalifikace'!DT7</f>
        <v>Klets Stanislav</v>
      </c>
      <c r="C10" s="22" t="str">
        <f>'Tabulka kvalifikace'!DU7</f>
        <v>Vyšeh.</v>
      </c>
      <c r="D10" s="15"/>
      <c r="E10" s="155">
        <f>'Tabulka kvalifikace'!CJ7</f>
        <v>0</v>
      </c>
      <c r="F10" s="158">
        <f>'Tabulka kvalifikace'!CK7</f>
        <v>1210202100.8099999</v>
      </c>
      <c r="H10" s="157" t="str">
        <f>'Vážní listina'!D7</f>
        <v>Klets Stanislav</v>
      </c>
      <c r="I10" s="157" t="str">
        <f>'Vážní listina'!E7</f>
        <v>Vyšeh.</v>
      </c>
    </row>
    <row r="11" spans="1:19" ht="39.950000000000003" customHeight="1" x14ac:dyDescent="0.2">
      <c r="A11" s="20">
        <f>'Tabulka kvalifikace'!DS8</f>
        <v>2</v>
      </c>
      <c r="B11" s="21" t="str">
        <f>'Tabulka kvalifikace'!DT8</f>
        <v>Šíma Alexandr</v>
      </c>
      <c r="C11" s="22" t="str">
        <f>'Tabulka kvalifikace'!DU8</f>
        <v>Olom.</v>
      </c>
      <c r="D11" s="15"/>
      <c r="E11" s="158">
        <f>'Tabulka kvalifikace'!CJ8</f>
        <v>0</v>
      </c>
      <c r="F11" s="158">
        <f>'Tabulka kvalifikace'!CK8</f>
        <v>1000000202.72</v>
      </c>
      <c r="H11" s="157" t="str">
        <f>'Vážní listina'!D8</f>
        <v>Hrabica Matěj</v>
      </c>
      <c r="I11" s="157" t="str">
        <f>'Vážní listina'!E8</f>
        <v>Sok.Vít.</v>
      </c>
    </row>
    <row r="12" spans="1:19" ht="39.950000000000003" customHeight="1" thickBot="1" x14ac:dyDescent="0.25">
      <c r="A12" s="20">
        <f>'Tabulka kvalifikace'!DS9</f>
        <v>3</v>
      </c>
      <c r="B12" s="21" t="str">
        <f>'Tabulka kvalifikace'!DT9</f>
        <v>Hrabica Matěj</v>
      </c>
      <c r="C12" s="22" t="str">
        <f>'Tabulka kvalifikace'!DU9</f>
        <v>Sok.Vít.</v>
      </c>
      <c r="D12" s="15"/>
      <c r="E12" s="158">
        <f>'Tabulka kvalifikace'!CJ9</f>
        <v>0</v>
      </c>
      <c r="F12" s="158">
        <f>'Tabulka kvalifikace'!CK9</f>
        <v>1100101006.6299999</v>
      </c>
      <c r="H12" s="157" t="str">
        <f>'Vážní listina'!D9</f>
        <v>Šíma Alexandr</v>
      </c>
      <c r="I12" s="157" t="str">
        <f>'Vážní listina'!E9</f>
        <v>Olom.</v>
      </c>
    </row>
    <row r="13" spans="1:19" ht="39.950000000000003" hidden="1" customHeight="1" x14ac:dyDescent="0.2">
      <c r="A13" s="18"/>
      <c r="B13" s="21"/>
      <c r="C13" s="22">
        <v>0</v>
      </c>
      <c r="D13" s="15"/>
    </row>
    <row r="14" spans="1:19" ht="39.950000000000003" hidden="1" customHeight="1" x14ac:dyDescent="0.2">
      <c r="A14" s="18"/>
      <c r="B14" s="21"/>
      <c r="C14" s="22">
        <v>0</v>
      </c>
      <c r="D14" s="15"/>
    </row>
    <row r="15" spans="1:19" ht="39.950000000000003" hidden="1" customHeight="1" x14ac:dyDescent="0.2">
      <c r="A15" s="18">
        <v>6</v>
      </c>
      <c r="B15" s="21"/>
      <c r="C15" s="22">
        <v>0</v>
      </c>
      <c r="D15" s="15"/>
    </row>
    <row r="16" spans="1:19" ht="39.950000000000003" hidden="1" customHeight="1" x14ac:dyDescent="0.2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50000000000003" hidden="1" customHeight="1" x14ac:dyDescent="0.2">
      <c r="A17" s="18">
        <v>8</v>
      </c>
      <c r="B17" s="21" t="str">
        <f t="shared" si="0"/>
        <v/>
      </c>
      <c r="C17" s="22">
        <v>0</v>
      </c>
      <c r="D17" s="15"/>
    </row>
    <row r="18" spans="1:4" ht="39.950000000000003" hidden="1" customHeight="1" x14ac:dyDescent="0.2">
      <c r="A18" s="18">
        <v>9</v>
      </c>
      <c r="B18" s="21" t="str">
        <f t="shared" si="0"/>
        <v/>
      </c>
      <c r="C18" s="22">
        <v>0</v>
      </c>
      <c r="D18" s="15"/>
    </row>
    <row r="19" spans="1:4" ht="39.950000000000003" hidden="1" customHeight="1" thickBot="1" x14ac:dyDescent="0.25">
      <c r="A19" s="19">
        <v>10</v>
      </c>
      <c r="B19" s="44" t="str">
        <f t="shared" si="0"/>
        <v/>
      </c>
      <c r="C19" s="45">
        <v>0</v>
      </c>
      <c r="D19" s="15"/>
    </row>
    <row r="20" spans="1:4" x14ac:dyDescent="0.2">
      <c r="A20" s="93"/>
      <c r="B20" s="93"/>
      <c r="C20" s="93"/>
    </row>
    <row r="21" spans="1:4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  <col min="55" max="57" width="0" hidden="1" customWidth="1"/>
  </cols>
  <sheetData>
    <row r="1" spans="1:57" ht="54.95" customHeight="1" x14ac:dyDescent="0.2">
      <c r="A1" s="172" t="str">
        <f>[1]List1!$A$2</f>
        <v>Vážní listina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">
      <c r="A2" s="177" t="str">
        <f>'[2]Základní údaje'!$B$3</f>
        <v>Memoriál Miroslava Rešla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">
      <c r="A3" s="78" t="str">
        <f>CONCATENATE([1]List1!$A$3)</f>
        <v>Místo:</v>
      </c>
      <c r="D3" s="2" t="str">
        <f>'[2]Základní údaje'!$D$3</f>
        <v>Nový Jičín</v>
      </c>
      <c r="E3" s="49"/>
      <c r="F3" s="176"/>
      <c r="G3" s="176"/>
      <c r="H3" s="1"/>
      <c r="I3" s="1"/>
    </row>
    <row r="4" spans="1:57" s="55" customFormat="1" ht="28.5" customHeight="1" x14ac:dyDescent="0.2">
      <c r="A4" s="70" t="str">
        <f>CONCATENATE([1]List1!$A$4)</f>
        <v>Datum:</v>
      </c>
      <c r="B4" s="61"/>
      <c r="C4" s="60"/>
      <c r="D4" s="153" t="str">
        <f>'[2]Základní údaje'!$B$4</f>
        <v xml:space="preserve"> 7.5.2022 </v>
      </c>
      <c r="E4" s="69" t="str">
        <f>CONCATENATE([1]List1!$A$5)</f>
        <v>Hmotnost:</v>
      </c>
      <c r="F4" s="175" t="str">
        <f>IF(Z23=1,(CONCATENATE(AA6," ",L4," kg")),T27)</f>
        <v>C příp 31 kg</v>
      </c>
      <c r="G4" s="175"/>
      <c r="H4" s="68" t="str">
        <f>CONCATENATE([1]List1!$A$6)</f>
        <v>styl:</v>
      </c>
      <c r="I4" s="70" t="str">
        <f>O12</f>
        <v>v.s.</v>
      </c>
      <c r="K4" s="56" t="str">
        <f>$E$4</f>
        <v>Hmotnost:</v>
      </c>
      <c r="L4" s="73">
        <f>C7</f>
        <v>31</v>
      </c>
      <c r="M4" s="56" t="s">
        <v>0</v>
      </c>
      <c r="N4" s="56"/>
      <c r="O4" s="60"/>
      <c r="U4" s="60"/>
      <c r="V4" s="60"/>
      <c r="W4" s="60"/>
      <c r="Y4" s="60"/>
      <c r="Z4" s="60"/>
    </row>
    <row r="5" spans="1:57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6.25" thickBot="1" x14ac:dyDescent="0.25">
      <c r="A6" s="154" t="str">
        <f>[1]List1!$B$3</f>
        <v>číslo</v>
      </c>
      <c r="B6" s="88" t="str">
        <f>'[3]Rozdělení do hmotností'!$B$69</f>
        <v>C příp</v>
      </c>
      <c r="C6" s="89">
        <f>'[3]Rozdělení do hmotností'!$C$69</f>
        <v>20</v>
      </c>
      <c r="D6" s="90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5" customHeight="1" thickTop="1" x14ac:dyDescent="0.25">
      <c r="A7" s="87">
        <v>1</v>
      </c>
      <c r="B7" s="81" t="s">
        <v>37</v>
      </c>
      <c r="C7" s="82">
        <v>31</v>
      </c>
      <c r="D7" s="83" t="s">
        <v>38</v>
      </c>
      <c r="E7" s="10" t="s">
        <v>39</v>
      </c>
      <c r="F7" s="9">
        <v>2015</v>
      </c>
      <c r="G7" s="84">
        <v>252</v>
      </c>
      <c r="H7" s="85">
        <v>30.1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/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0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5" customHeight="1" x14ac:dyDescent="0.25">
      <c r="A8" s="87">
        <v>2</v>
      </c>
      <c r="B8" s="86" t="s">
        <v>37</v>
      </c>
      <c r="C8" s="84">
        <v>31</v>
      </c>
      <c r="D8" s="83" t="s">
        <v>41</v>
      </c>
      <c r="E8" s="10" t="s">
        <v>42</v>
      </c>
      <c r="F8" s="9">
        <v>2015</v>
      </c>
      <c r="G8" s="84">
        <v>271</v>
      </c>
      <c r="H8" s="85">
        <v>30.6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>x</v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5" customHeight="1" thickBot="1" x14ac:dyDescent="0.3">
      <c r="A9" s="108">
        <v>3</v>
      </c>
      <c r="B9" s="109" t="s">
        <v>37</v>
      </c>
      <c r="C9" s="110">
        <v>31</v>
      </c>
      <c r="D9" s="83" t="s">
        <v>43</v>
      </c>
      <c r="E9" s="10" t="s">
        <v>44</v>
      </c>
      <c r="F9" s="36">
        <v>2015</v>
      </c>
      <c r="G9" s="111">
        <v>280</v>
      </c>
      <c r="H9" s="112">
        <v>31</v>
      </c>
      <c r="I9" s="113" t="s">
        <v>40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5" customHeight="1" x14ac:dyDescent="0.25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5" hidden="1" customHeight="1" x14ac:dyDescent="0.25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57" ht="15.95" hidden="1" customHeight="1" x14ac:dyDescent="0.25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v.s.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5" hidden="1" customHeight="1" x14ac:dyDescent="0.25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5" hidden="1" customHeight="1" thickBot="1" x14ac:dyDescent="0.3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>x</v>
      </c>
      <c r="U14" s="60">
        <f t="shared" si="5"/>
        <v>20</v>
      </c>
      <c r="V14" s="58">
        <f t="shared" si="1"/>
        <v>1</v>
      </c>
      <c r="W14" s="60">
        <f>IF(L14="x",1,0)</f>
        <v>1</v>
      </c>
      <c r="Z14" s="1">
        <f t="shared" si="2"/>
        <v>1</v>
      </c>
      <c r="AA14" t="str">
        <f t="shared" si="3"/>
        <v>C přípravka žáci</v>
      </c>
      <c r="AB14" s="55" t="str">
        <f>[1]List1!$E$114</f>
        <v>C příp</v>
      </c>
      <c r="AC14" t="str">
        <f t="shared" si="4"/>
        <v>C příp</v>
      </c>
    </row>
    <row r="15" spans="1:57" ht="15.95" hidden="1" customHeight="1" thickTop="1" x14ac:dyDescent="0.25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5" hidden="1" customHeight="1" x14ac:dyDescent="0.25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21"/>
      <c r="B21" s="129" t="s">
        <v>1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 x14ac:dyDescent="0.25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 x14ac:dyDescent="0.25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5" hidden="1" customHeight="1" x14ac:dyDescent="0.25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5" hidden="1" customHeight="1" x14ac:dyDescent="0.25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5" hidden="1" customHeight="1" x14ac:dyDescent="0.25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5" hidden="1" customHeight="1" x14ac:dyDescent="0.25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5" hidden="1" customHeight="1" x14ac:dyDescent="0.25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5" hidden="1" customHeight="1" x14ac:dyDescent="0.25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5" hidden="1" customHeight="1" x14ac:dyDescent="0.25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 x14ac:dyDescent="0.2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">
      <c r="A36" s="80" t="str">
        <f>'[2]Základní údaje'!$B$7</f>
        <v xml:space="preserve">Nový Jičín,  7.5.2022 </v>
      </c>
      <c r="B36" s="79"/>
      <c r="C36" s="79"/>
      <c r="D36" s="91"/>
      <c r="E36" s="91"/>
    </row>
    <row r="37" spans="1:20" x14ac:dyDescent="0.2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Y79" sqref="Y79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 x14ac:dyDescent="0.2">
      <c r="A1" s="172" t="str">
        <f>[1]List1!$A$11</f>
        <v>Tabulka kvalifikace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9" t="str">
        <f>[1]List1!$A$269</f>
        <v>lopatky</v>
      </c>
      <c r="Z1" s="179" t="str">
        <f>[1]List1!$A$270</f>
        <v>technická převaha</v>
      </c>
      <c r="AA1" s="179" t="str">
        <f>[1]List1!$A$268</f>
        <v>vítězství na body</v>
      </c>
      <c r="AB1" s="162"/>
      <c r="AC1" s="162"/>
      <c r="AD1" s="162"/>
      <c r="AE1" s="162"/>
      <c r="AF1" s="162"/>
      <c r="AG1" s="162"/>
      <c r="AH1" s="162"/>
      <c r="AI1" s="162"/>
    </row>
    <row r="2" spans="1:125" ht="18" x14ac:dyDescent="0.25">
      <c r="A2" s="195" t="str">
        <f>'Vážní listina'!A2:I2</f>
        <v>Memoriál Miroslava Rešla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Y2" s="179"/>
      <c r="Z2" s="179"/>
      <c r="AA2" s="179"/>
      <c r="AB2" s="162"/>
      <c r="AC2" s="162"/>
      <c r="AD2" s="162"/>
      <c r="AE2" s="162"/>
      <c r="AF2" s="162"/>
      <c r="AG2" s="162"/>
      <c r="AH2" s="162"/>
      <c r="AI2" s="162"/>
      <c r="BQ2" s="168" t="s">
        <v>8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">
      <c r="A3" s="25" t="str">
        <f>CONCATENATE([1]List1!$A$3)</f>
        <v>Místo:</v>
      </c>
      <c r="B3" s="203" t="str">
        <f>CONCATENATE('Vážní listina'!D3)</f>
        <v>Nový Jičín</v>
      </c>
      <c r="C3" s="203"/>
      <c r="D3" s="203"/>
      <c r="E3" s="203"/>
      <c r="Q3" s="38"/>
      <c r="R3" s="38"/>
      <c r="S3" s="38"/>
      <c r="T3" s="38"/>
      <c r="U3" s="8"/>
      <c r="Y3" s="179"/>
      <c r="Z3" s="179"/>
      <c r="AA3" s="179"/>
      <c r="AB3" s="162"/>
      <c r="AC3" s="162"/>
      <c r="AD3" s="162"/>
      <c r="AE3" s="162"/>
      <c r="AF3" s="162"/>
      <c r="AG3" s="162"/>
      <c r="AH3" s="162"/>
      <c r="AI3" s="162"/>
      <c r="BY3" s="168" t="s">
        <v>10</v>
      </c>
      <c r="BZ3" s="168" t="s">
        <v>12</v>
      </c>
      <c r="CB3" s="168" t="s">
        <v>13</v>
      </c>
      <c r="CD3" s="168" t="s">
        <v>14</v>
      </c>
      <c r="CE3" s="168" t="s">
        <v>15</v>
      </c>
      <c r="CF3" s="168" t="s">
        <v>16</v>
      </c>
      <c r="CG3" s="168" t="s">
        <v>17</v>
      </c>
      <c r="CH3" s="168" t="s">
        <v>18</v>
      </c>
      <c r="CK3" s="163" t="s">
        <v>19</v>
      </c>
      <c r="DR3" s="168" t="s">
        <v>32</v>
      </c>
    </row>
    <row r="4" spans="1:125" ht="31.5" customHeight="1" x14ac:dyDescent="0.2">
      <c r="A4" s="68" t="str">
        <f>CONCATENATE([1]List1!$A$4)</f>
        <v>Datum:</v>
      </c>
      <c r="B4" s="145" t="str">
        <f>CONCATENATE('Vážní listina'!D4)</f>
        <v xml:space="preserve"> 7.5.2022 </v>
      </c>
      <c r="C4" s="145"/>
      <c r="D4" s="145"/>
      <c r="E4" s="145"/>
      <c r="F4" s="145"/>
      <c r="G4" s="240" t="str">
        <f>CONCATENATE([1]List1!$A$5)</f>
        <v>Hmotnost:</v>
      </c>
      <c r="H4" s="240"/>
      <c r="I4" s="240"/>
      <c r="J4" s="175" t="str">
        <f>CONCATENATE('Vážní listina'!F4)</f>
        <v>C příp 31 kg</v>
      </c>
      <c r="K4" s="175"/>
      <c r="L4" s="175"/>
      <c r="M4" s="175"/>
      <c r="N4" s="175"/>
      <c r="O4" s="175"/>
      <c r="P4" s="175"/>
      <c r="Q4" s="175"/>
      <c r="R4" s="175"/>
      <c r="S4" s="175"/>
      <c r="T4" s="40" t="str">
        <f>CONCATENATE([1]List1!$A$6)</f>
        <v>styl:</v>
      </c>
      <c r="U4" s="40"/>
      <c r="V4" s="40" t="str">
        <f>CONCATENATE('Vážní listina'!I4)</f>
        <v>v.s.</v>
      </c>
      <c r="W4" s="40"/>
      <c r="Y4" s="179"/>
      <c r="Z4" s="179"/>
      <c r="AA4" s="17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2</v>
      </c>
      <c r="DR4" s="168">
        <f>IF(DG65=DN65,1,0)</f>
        <v>1</v>
      </c>
    </row>
    <row r="5" spans="1:12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179"/>
      <c r="Z5" s="179"/>
      <c r="AA5" s="17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241" t="str">
        <f>E6</f>
        <v>1. kolo</v>
      </c>
      <c r="AL5" s="241"/>
      <c r="AM5" s="241"/>
      <c r="AN5" s="241"/>
      <c r="AO5" s="241"/>
      <c r="AP5" s="241"/>
      <c r="AQ5" s="241"/>
      <c r="AR5" s="169"/>
      <c r="AS5" s="241" t="str">
        <f>H6</f>
        <v>2. kolo</v>
      </c>
      <c r="AT5" s="241"/>
      <c r="AU5" s="241"/>
      <c r="AV5" s="241"/>
      <c r="AW5" s="241"/>
      <c r="AX5" s="241"/>
      <c r="AY5" s="241"/>
      <c r="AZ5" s="169"/>
      <c r="BA5" s="241" t="str">
        <f>K6</f>
        <v>3. kolo</v>
      </c>
      <c r="BB5" s="241"/>
      <c r="BC5" s="241"/>
      <c r="BD5" s="241"/>
      <c r="BE5" s="241"/>
      <c r="BF5" s="241"/>
      <c r="BG5" s="241"/>
      <c r="BH5" s="169"/>
      <c r="BI5" s="241" t="str">
        <f>N6</f>
        <v>4. kolo</v>
      </c>
      <c r="BJ5" s="241"/>
      <c r="BK5" s="241"/>
      <c r="BL5" s="241"/>
      <c r="BM5" s="241"/>
      <c r="BN5" s="241"/>
      <c r="BO5" s="241"/>
      <c r="BP5" s="169"/>
      <c r="BQ5" s="241" t="str">
        <f>Q6</f>
        <v>5. kolo</v>
      </c>
      <c r="BR5" s="241"/>
      <c r="BS5" s="241"/>
      <c r="BT5" s="241"/>
      <c r="BU5" s="241"/>
      <c r="BV5" s="241"/>
      <c r="BW5" s="241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19" t="str">
        <f>CONCATENATE([1]List1!$A$12)</f>
        <v>1. kolo</v>
      </c>
      <c r="F6" s="220"/>
      <c r="G6" s="221"/>
      <c r="H6" s="219" t="str">
        <f>CONCATENATE([1]List1!$A$13)</f>
        <v>2. kolo</v>
      </c>
      <c r="I6" s="220"/>
      <c r="J6" s="221"/>
      <c r="K6" s="219" t="str">
        <f>CONCATENATE([1]List1!$A$14)</f>
        <v>3. kolo</v>
      </c>
      <c r="L6" s="220"/>
      <c r="M6" s="221"/>
      <c r="N6" s="219" t="str">
        <f>CONCATENATE([1]List1!$A$15)</f>
        <v>4. kolo</v>
      </c>
      <c r="O6" s="220"/>
      <c r="P6" s="221"/>
      <c r="Q6" s="219" t="str">
        <f>CONCATENATE([1]List1!$A$16)</f>
        <v>5. kolo</v>
      </c>
      <c r="R6" s="220"/>
      <c r="S6" s="221"/>
      <c r="T6" s="209" t="str">
        <f>CONCATENATE([1]List1!$A$17)</f>
        <v>výsledky              B   T   O</v>
      </c>
      <c r="U6" s="210"/>
      <c r="V6" s="211"/>
      <c r="W6" s="5" t="str">
        <f>CONCATENATE([1]List1!$A$18)</f>
        <v>poř.</v>
      </c>
      <c r="Y6" s="161" t="str">
        <f>[1]List1!$A$264</f>
        <v>L</v>
      </c>
      <c r="Z6" s="161" t="str">
        <f>[1]List1!$A$265</f>
        <v>T</v>
      </c>
      <c r="AA6" s="161" t="str">
        <f>[1]List1!$A$263</f>
        <v>B</v>
      </c>
      <c r="AC6" s="168" t="s">
        <v>20</v>
      </c>
      <c r="AD6" s="167" t="s">
        <v>21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10</v>
      </c>
      <c r="AN6" s="168" t="s">
        <v>11</v>
      </c>
      <c r="AO6" s="168" t="s">
        <v>22</v>
      </c>
      <c r="AP6" s="168" t="s">
        <v>20</v>
      </c>
      <c r="AQ6" s="167" t="s">
        <v>23</v>
      </c>
      <c r="AS6" s="168" t="str">
        <f>AK6</f>
        <v>B</v>
      </c>
      <c r="AT6" s="168" t="str">
        <f>AL6</f>
        <v>T</v>
      </c>
      <c r="AU6" s="168" t="s">
        <v>10</v>
      </c>
      <c r="AV6" s="168" t="s">
        <v>11</v>
      </c>
      <c r="AW6" s="168" t="s">
        <v>22</v>
      </c>
      <c r="AX6" s="168" t="s">
        <v>20</v>
      </c>
      <c r="AY6" s="167" t="s">
        <v>23</v>
      </c>
      <c r="BA6" s="168" t="str">
        <f>AS6</f>
        <v>B</v>
      </c>
      <c r="BB6" s="168" t="str">
        <f>AT6</f>
        <v>T</v>
      </c>
      <c r="BC6" s="168" t="s">
        <v>10</v>
      </c>
      <c r="BD6" s="168" t="s">
        <v>11</v>
      </c>
      <c r="BE6" s="168" t="s">
        <v>22</v>
      </c>
      <c r="BF6" s="168" t="s">
        <v>20</v>
      </c>
      <c r="BG6" s="167" t="s">
        <v>23</v>
      </c>
      <c r="BI6" s="168" t="str">
        <f>BA6</f>
        <v>B</v>
      </c>
      <c r="BJ6" s="168" t="str">
        <f>BB6</f>
        <v>T</v>
      </c>
      <c r="BK6" s="168" t="s">
        <v>10</v>
      </c>
      <c r="BL6" s="168" t="s">
        <v>11</v>
      </c>
      <c r="BM6" s="168" t="s">
        <v>22</v>
      </c>
      <c r="BN6" s="168" t="s">
        <v>20</v>
      </c>
      <c r="BO6" s="167" t="s">
        <v>23</v>
      </c>
      <c r="BQ6" s="168" t="str">
        <f>BI6</f>
        <v>B</v>
      </c>
      <c r="BR6" s="168" t="str">
        <f>BJ6</f>
        <v>T</v>
      </c>
      <c r="BS6" s="168" t="s">
        <v>10</v>
      </c>
      <c r="BT6" s="168" t="s">
        <v>11</v>
      </c>
      <c r="BU6" s="168" t="s">
        <v>22</v>
      </c>
      <c r="BV6" s="168" t="s">
        <v>20</v>
      </c>
      <c r="BW6" s="167" t="s">
        <v>23</v>
      </c>
      <c r="BY6" s="168" t="s">
        <v>24</v>
      </c>
      <c r="BZ6" s="168" t="s">
        <v>25</v>
      </c>
      <c r="CA6" s="168" t="s">
        <v>26</v>
      </c>
      <c r="CB6" s="168" t="s">
        <v>27</v>
      </c>
      <c r="CD6" s="168" t="str">
        <f>AK6</f>
        <v>B</v>
      </c>
      <c r="CE6" s="168" t="str">
        <f>AL6</f>
        <v>T</v>
      </c>
      <c r="CF6" s="167" t="s">
        <v>28</v>
      </c>
      <c r="CG6" s="167" t="str">
        <f>AD6</f>
        <v>dop. los</v>
      </c>
      <c r="CH6" s="167" t="str">
        <f>D6</f>
        <v>los</v>
      </c>
      <c r="CK6" s="163" t="s">
        <v>3</v>
      </c>
      <c r="CM6" s="164" t="s">
        <v>4</v>
      </c>
      <c r="CN6" s="168" t="s">
        <v>5</v>
      </c>
      <c r="CO6" s="168" t="s">
        <v>9</v>
      </c>
      <c r="CR6" s="168" t="s">
        <v>6</v>
      </c>
      <c r="CS6" s="168" t="s">
        <v>5</v>
      </c>
      <c r="CT6" s="168" t="s">
        <v>29</v>
      </c>
      <c r="CU6" s="47" t="s">
        <v>33</v>
      </c>
      <c r="CV6" s="168" t="str">
        <f>CT6</f>
        <v>poř.</v>
      </c>
      <c r="DB6" s="168" t="s">
        <v>30</v>
      </c>
      <c r="DC6" s="168" t="str">
        <f>W6</f>
        <v>poř.</v>
      </c>
      <c r="DD6" s="168" t="str">
        <f>D6</f>
        <v>los</v>
      </c>
      <c r="DE6" s="168" t="s">
        <v>3</v>
      </c>
      <c r="DF6" s="168" t="s">
        <v>6</v>
      </c>
      <c r="DG6" s="168" t="s">
        <v>5</v>
      </c>
      <c r="DH6" s="168" t="s">
        <v>9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29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25">
      <c r="A7" s="223" t="str">
        <f>IF('Vážní listina'!D7="","",'Vážní listina'!D7)</f>
        <v>Klets Stanislav</v>
      </c>
      <c r="B7" s="225" t="str">
        <f>IF('Vážní listina'!D7="","",'Vážní listina'!E7)</f>
        <v>Vyšeh.</v>
      </c>
      <c r="C7" s="207"/>
      <c r="D7" s="227">
        <f>'Vážní listina'!A7</f>
        <v>1</v>
      </c>
      <c r="E7" s="213">
        <v>2</v>
      </c>
      <c r="F7" s="26">
        <v>5</v>
      </c>
      <c r="G7" s="27"/>
      <c r="H7" s="213">
        <v>3</v>
      </c>
      <c r="I7" s="26">
        <v>5</v>
      </c>
      <c r="J7" s="27"/>
      <c r="K7" s="213" t="s">
        <v>2</v>
      </c>
      <c r="L7" s="26"/>
      <c r="M7" s="27"/>
      <c r="N7" s="213"/>
      <c r="O7" s="26"/>
      <c r="P7" s="27"/>
      <c r="Q7" s="213"/>
      <c r="R7" s="26"/>
      <c r="S7" s="27"/>
      <c r="T7" s="236">
        <f>F7+I7+L7+O7+R7</f>
        <v>10</v>
      </c>
      <c r="U7" s="238">
        <f>F8+I8+L8+O8+R8</f>
        <v>21</v>
      </c>
      <c r="V7" s="215">
        <f>G7+J7+M7+P7+S7</f>
        <v>0</v>
      </c>
      <c r="W7" s="212">
        <f>CU7</f>
        <v>1</v>
      </c>
      <c r="AJ7" s="168">
        <f>D7</f>
        <v>1</v>
      </c>
      <c r="AK7" s="168">
        <f>F7</f>
        <v>5</v>
      </c>
      <c r="AL7" s="168">
        <f>$F$8</f>
        <v>8</v>
      </c>
      <c r="AM7" s="168">
        <f>IF($F$7=5,1,0)</f>
        <v>1</v>
      </c>
      <c r="AN7" s="168">
        <f>IF($F$7=4,1,0)</f>
        <v>0</v>
      </c>
      <c r="AO7" s="168">
        <f>IF($F$7=3,1,0)</f>
        <v>0</v>
      </c>
      <c r="AP7" s="168">
        <f>AM7+AN7+AO7</f>
        <v>1</v>
      </c>
      <c r="AQ7" s="168">
        <f>IF($F$7&lt;3,$F$8,0)</f>
        <v>0</v>
      </c>
      <c r="AS7" s="168">
        <f>I7</f>
        <v>5</v>
      </c>
      <c r="AT7" s="168">
        <f>I8</f>
        <v>13</v>
      </c>
      <c r="AU7" s="168">
        <f>IF($I$7=5,1,0)</f>
        <v>1</v>
      </c>
      <c r="AV7" s="168">
        <f>IF($I$7=4,1,0)</f>
        <v>0</v>
      </c>
      <c r="AW7" s="168">
        <f>IF($I$7=3,1,0)</f>
        <v>0</v>
      </c>
      <c r="AX7" s="168">
        <f>AU7+AV7+AW7</f>
        <v>1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2</v>
      </c>
      <c r="BZ7" s="168">
        <f t="shared" si="0"/>
        <v>0</v>
      </c>
      <c r="CA7" s="168">
        <f t="shared" si="0"/>
        <v>0</v>
      </c>
      <c r="CB7" s="168">
        <f t="shared" si="0"/>
        <v>2</v>
      </c>
      <c r="CD7" s="168">
        <f>BQ7+BI7+BA7+AS7+AK7</f>
        <v>10</v>
      </c>
      <c r="CE7" s="168">
        <f>U7</f>
        <v>21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1210202100.8099999</v>
      </c>
      <c r="CM7" s="164">
        <f>IF(CH7=9,$CM$2,(LARGE($CK$7:$CK$11,AJ7)))</f>
        <v>1210202100.8099999</v>
      </c>
      <c r="CN7" s="168">
        <f>LEN(CM7)</f>
        <v>13</v>
      </c>
      <c r="CO7" s="168">
        <f>VALUE(MID(CM7,CN7,1))</f>
        <v>1</v>
      </c>
      <c r="CP7" s="168">
        <v>1</v>
      </c>
      <c r="CQ7" s="168">
        <f>IF(CO7=0,$CQ$2,(CO7*100+CP7))</f>
        <v>101</v>
      </c>
      <c r="CR7" s="168">
        <f>SMALL($CQ$7:$CQ$11,CP7)</f>
        <v>101</v>
      </c>
      <c r="CS7" s="168">
        <f>LEN(CR7)</f>
        <v>3</v>
      </c>
      <c r="CT7" s="168">
        <f>VALUE(MID(CR7,CS7,1))</f>
        <v>1</v>
      </c>
      <c r="CU7" s="168">
        <f>IF($DR$4=0,"",CT7)</f>
        <v>1</v>
      </c>
      <c r="CV7" s="168">
        <f>CT7</f>
        <v>1</v>
      </c>
      <c r="DB7" s="168">
        <v>1</v>
      </c>
      <c r="DC7" s="168">
        <f>W7</f>
        <v>1</v>
      </c>
      <c r="DD7" s="168">
        <f>D7</f>
        <v>1</v>
      </c>
      <c r="DE7" s="168">
        <f>IF(DC7=0,$DD$4,(DC7*10+DD7))</f>
        <v>11</v>
      </c>
      <c r="DF7" s="168">
        <f>SMALL(($DE$7:$DE$11),DB7)</f>
        <v>11</v>
      </c>
      <c r="DG7" s="168">
        <f>LEN(DF7)</f>
        <v>2</v>
      </c>
      <c r="DH7" s="168">
        <f>VALUE(MID(DF7,DG7,1))</f>
        <v>1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Klets Stanislav</v>
      </c>
      <c r="DR7" s="56" t="str">
        <f>B7</f>
        <v>Vyšeh.</v>
      </c>
      <c r="DS7" s="168">
        <f>IF($DR$4=0,"",(IF((DC7)=0,"",DB7)))</f>
        <v>1</v>
      </c>
      <c r="DT7" s="55" t="str">
        <f>IF($DR$4=0,"",(IF(DQ7=0,"",(INDEX($DQ$7:$DQ$11,DH7)))))</f>
        <v>Klets Stanislav</v>
      </c>
      <c r="DU7" s="55" t="str">
        <f>IF($DR$4=0,"",(IF(DQ7=0,"",(INDEX($DR$7:$DR$11,DH7)))))</f>
        <v>Vyšeh.</v>
      </c>
    </row>
    <row r="8" spans="1:125" ht="14.25" customHeight="1" thickBot="1" x14ac:dyDescent="0.25">
      <c r="A8" s="224"/>
      <c r="B8" s="226"/>
      <c r="C8" s="208"/>
      <c r="D8" s="228"/>
      <c r="E8" s="214"/>
      <c r="F8" s="94">
        <v>8</v>
      </c>
      <c r="G8" s="95"/>
      <c r="H8" s="214"/>
      <c r="I8" s="94">
        <v>13</v>
      </c>
      <c r="J8" s="95"/>
      <c r="K8" s="214"/>
      <c r="L8" s="94"/>
      <c r="M8" s="95"/>
      <c r="N8" s="214"/>
      <c r="O8" s="94"/>
      <c r="P8" s="95"/>
      <c r="Q8" s="214"/>
      <c r="R8" s="94"/>
      <c r="S8" s="95"/>
      <c r="T8" s="237"/>
      <c r="U8" s="239"/>
      <c r="V8" s="216"/>
      <c r="W8" s="204"/>
      <c r="Y8" s="161">
        <f>AM7+AU7+BC7+BK7+BS7</f>
        <v>2</v>
      </c>
      <c r="Z8" s="161">
        <f>AN7+AV7+BD7+BL7+BT7</f>
        <v>0</v>
      </c>
      <c r="AA8" s="161">
        <f>AO7+AW7+BE7+BM7+BU7</f>
        <v>0</v>
      </c>
      <c r="AC8" s="168">
        <f>Y8+Z8+AA8</f>
        <v>2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20</v>
      </c>
      <c r="AH8" s="168">
        <f>AG8*100</f>
        <v>2000</v>
      </c>
      <c r="AJ8" s="168">
        <f>D9</f>
        <v>2</v>
      </c>
      <c r="AK8" s="168">
        <f>F9</f>
        <v>0</v>
      </c>
      <c r="AL8" s="168">
        <f>$F$10</f>
        <v>0</v>
      </c>
      <c r="AM8" s="168">
        <f>IF($F$9=5,1,0)</f>
        <v>0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0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0</v>
      </c>
      <c r="BB8" s="168">
        <f>L10</f>
        <v>2</v>
      </c>
      <c r="BC8" s="168">
        <f>IF($L$9=5,1,0)</f>
        <v>0</v>
      </c>
      <c r="BD8" s="168">
        <f>IF($L$9=4,1,0)</f>
        <v>0</v>
      </c>
      <c r="BE8" s="168">
        <f>IF($L$9=3,1,0)</f>
        <v>0</v>
      </c>
      <c r="BF8" s="168">
        <f t="shared" ref="BF8:BF11" si="3">BC8+BD8+BE8</f>
        <v>0</v>
      </c>
      <c r="BG8" s="168">
        <f>IF($L$9&lt;3,$L$10,0)</f>
        <v>2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0</v>
      </c>
      <c r="BZ8" s="168">
        <f t="shared" si="0"/>
        <v>0</v>
      </c>
      <c r="CA8" s="168">
        <f t="shared" si="0"/>
        <v>0</v>
      </c>
      <c r="CB8" s="168">
        <f t="shared" si="0"/>
        <v>0</v>
      </c>
      <c r="CD8" s="168">
        <f>BQ8+BI8+BA8+AS8+AK8</f>
        <v>0</v>
      </c>
      <c r="CE8" s="168">
        <f>U9</f>
        <v>2</v>
      </c>
      <c r="CF8" s="168">
        <f t="shared" ref="CF8:CF11" si="6">AQ8+AY8+BG8+BO8+BW8</f>
        <v>2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1000000202.72</v>
      </c>
      <c r="CM8" s="164">
        <f t="shared" ref="CM8:CM11" si="8">IF(CH8=9,$CM$2,(LARGE($CK$7:$CK$11,AJ8)))</f>
        <v>1100101006.6299999</v>
      </c>
      <c r="CN8" s="168">
        <f t="shared" ref="CN8:CN11" si="9">LEN(CM8)</f>
        <v>13</v>
      </c>
      <c r="CO8" s="168">
        <f t="shared" ref="CO8:CO11" si="10">VALUE(MID(CM8,CN8,1))</f>
        <v>3</v>
      </c>
      <c r="CP8" s="168">
        <v>2</v>
      </c>
      <c r="CQ8" s="168">
        <f t="shared" ref="CQ8:CQ11" si="11">IF(CO8=0,$CQ$2,(CO8*100+CP8))</f>
        <v>302</v>
      </c>
      <c r="CR8" s="168">
        <f t="shared" ref="CR8:CR11" si="12">SMALL($CQ$7:$CQ$11,CP8)</f>
        <v>203</v>
      </c>
      <c r="CS8" s="168">
        <f t="shared" ref="CS8:CS11" si="13">LEN(CR8)</f>
        <v>3</v>
      </c>
      <c r="CT8" s="168">
        <f t="shared" ref="CT8:CT11" si="14">VALUE(MID(CR8,CS8,1))</f>
        <v>3</v>
      </c>
      <c r="CU8" s="168">
        <f t="shared" ref="CU8:CU11" si="15">IF($DR$4=0,"",CT8)</f>
        <v>3</v>
      </c>
      <c r="DB8" s="168">
        <v>2</v>
      </c>
      <c r="DC8" s="168">
        <f>W9</f>
        <v>3</v>
      </c>
      <c r="DD8" s="168">
        <f>D9</f>
        <v>2</v>
      </c>
      <c r="DE8" s="168">
        <f t="shared" ref="DE8:DE11" si="16">IF(DC8=0,$DD$4,(DC8*10+DD8))</f>
        <v>32</v>
      </c>
      <c r="DF8" s="168">
        <f t="shared" ref="DF8:DF11" si="17">SMALL(($DE$7:$DE$11),DB8)</f>
        <v>23</v>
      </c>
      <c r="DG8" s="168">
        <f t="shared" ref="DG8:DG11" si="18">LEN(DF8)</f>
        <v>2</v>
      </c>
      <c r="DH8" s="168">
        <f t="shared" ref="DH8:DH11" si="19">VALUE(MID(DF8,DG8,1))</f>
        <v>3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Hrabica Matěj</v>
      </c>
      <c r="DR8" s="56" t="str">
        <f>B9</f>
        <v>Sok.Vít.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Šíma Alexandr</v>
      </c>
      <c r="DU8" s="55" t="str">
        <f t="shared" ref="DU8:DU11" si="22">IF($DR$4=0,"",(IF(DQ8=0,"",(INDEX($DR$7:$DR$11,DH8)))))</f>
        <v>Olom.</v>
      </c>
    </row>
    <row r="9" spans="1:125" ht="14.25" customHeight="1" thickBot="1" x14ac:dyDescent="0.25">
      <c r="A9" s="224" t="str">
        <f>IF('Vážní listina'!D8="","",'Vážní listina'!D8)</f>
        <v>Hrabica Matěj</v>
      </c>
      <c r="B9" s="226" t="str">
        <f>IF('Vážní listina'!D8="","",'Vážní listina'!E8)</f>
        <v>Sok.Vít.</v>
      </c>
      <c r="C9" s="208"/>
      <c r="D9" s="228">
        <f>'Vážní listina'!A8</f>
        <v>2</v>
      </c>
      <c r="E9" s="214">
        <v>1</v>
      </c>
      <c r="F9" s="96">
        <v>0</v>
      </c>
      <c r="G9" s="97"/>
      <c r="H9" s="214" t="s">
        <v>2</v>
      </c>
      <c r="I9" s="96"/>
      <c r="J9" s="97"/>
      <c r="K9" s="214">
        <v>3</v>
      </c>
      <c r="L9" s="96">
        <v>0</v>
      </c>
      <c r="M9" s="97"/>
      <c r="N9" s="214"/>
      <c r="O9" s="96"/>
      <c r="P9" s="97"/>
      <c r="Q9" s="214"/>
      <c r="R9" s="96"/>
      <c r="S9" s="97"/>
      <c r="T9" s="237">
        <f>F9+I9+L9+O9+R9</f>
        <v>0</v>
      </c>
      <c r="U9" s="239">
        <f>F10+I10+L10+O10+R10</f>
        <v>2</v>
      </c>
      <c r="V9" s="216">
        <f>G9+J9+M9+P9+S9</f>
        <v>0</v>
      </c>
      <c r="W9" s="204">
        <f>CU8</f>
        <v>3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0</v>
      </c>
      <c r="AT9" s="168">
        <f>I12</f>
        <v>6</v>
      </c>
      <c r="AU9" s="168">
        <f>IF($I$11=5,1,0)</f>
        <v>0</v>
      </c>
      <c r="AV9" s="168">
        <f>IF($I$11=4,1,0)</f>
        <v>0</v>
      </c>
      <c r="AW9" s="168">
        <f>IF($I$11=3,1,0)</f>
        <v>0</v>
      </c>
      <c r="AX9" s="168">
        <f t="shared" si="2"/>
        <v>0</v>
      </c>
      <c r="AY9" s="168">
        <f>IF($I$11&lt;3,$I$12,0)</f>
        <v>6</v>
      </c>
      <c r="BA9" s="168">
        <v>0</v>
      </c>
      <c r="BB9" s="168">
        <v>0</v>
      </c>
      <c r="BC9" s="168">
        <f>IF($L$11=5,1,0)</f>
        <v>1</v>
      </c>
      <c r="BD9" s="168">
        <f>IF($L$11=4,1,0)</f>
        <v>0</v>
      </c>
      <c r="BE9" s="168">
        <f>IF($L$11=3,1,0)</f>
        <v>0</v>
      </c>
      <c r="BF9" s="168">
        <f t="shared" si="3"/>
        <v>1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1</v>
      </c>
      <c r="BZ9" s="168">
        <f t="shared" si="0"/>
        <v>0</v>
      </c>
      <c r="CA9" s="168">
        <f t="shared" si="0"/>
        <v>0</v>
      </c>
      <c r="CB9" s="168">
        <f t="shared" si="0"/>
        <v>1</v>
      </c>
      <c r="CD9" s="168">
        <f>BQ9+BI9+BA9+AS9+AK9</f>
        <v>0</v>
      </c>
      <c r="CE9" s="168">
        <f>U11</f>
        <v>10</v>
      </c>
      <c r="CF9" s="168">
        <f t="shared" si="6"/>
        <v>6</v>
      </c>
      <c r="CG9" s="168">
        <f>IF((D11)="",9,AD12)</f>
        <v>6</v>
      </c>
      <c r="CH9" s="168">
        <f>IF((D11)="",9,D11)</f>
        <v>3</v>
      </c>
      <c r="CK9" s="164">
        <f t="shared" si="7"/>
        <v>1100101006.6299999</v>
      </c>
      <c r="CM9" s="164">
        <f t="shared" si="8"/>
        <v>1000000202.72</v>
      </c>
      <c r="CN9" s="168">
        <f t="shared" si="9"/>
        <v>13</v>
      </c>
      <c r="CO9" s="168">
        <f t="shared" si="10"/>
        <v>2</v>
      </c>
      <c r="CP9" s="168">
        <v>3</v>
      </c>
      <c r="CQ9" s="168">
        <f t="shared" si="11"/>
        <v>203</v>
      </c>
      <c r="CR9" s="168">
        <f t="shared" si="12"/>
        <v>302</v>
      </c>
      <c r="CS9" s="168">
        <f t="shared" si="13"/>
        <v>3</v>
      </c>
      <c r="CT9" s="168">
        <f t="shared" si="14"/>
        <v>2</v>
      </c>
      <c r="CU9" s="168">
        <f t="shared" si="15"/>
        <v>2</v>
      </c>
      <c r="CV9" s="168">
        <f>CT8</f>
        <v>3</v>
      </c>
      <c r="DB9" s="168">
        <v>3</v>
      </c>
      <c r="DC9" s="168">
        <f>W11</f>
        <v>2</v>
      </c>
      <c r="DD9" s="168">
        <f>D11</f>
        <v>3</v>
      </c>
      <c r="DE9" s="168">
        <f t="shared" si="16"/>
        <v>23</v>
      </c>
      <c r="DF9" s="168">
        <f t="shared" si="17"/>
        <v>32</v>
      </c>
      <c r="DG9" s="168">
        <f t="shared" si="18"/>
        <v>2</v>
      </c>
      <c r="DH9" s="168">
        <f t="shared" si="19"/>
        <v>2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Šíma Alexandr</v>
      </c>
      <c r="DR9" s="56" t="str">
        <f>B11</f>
        <v>Olom.</v>
      </c>
      <c r="DS9" s="168">
        <f t="shared" si="20"/>
        <v>3</v>
      </c>
      <c r="DT9" s="55" t="str">
        <f t="shared" si="21"/>
        <v>Hrabica Matěj</v>
      </c>
      <c r="DU9" s="55" t="str">
        <f t="shared" si="22"/>
        <v>Sok.Vít.</v>
      </c>
    </row>
    <row r="10" spans="1:125" ht="14.25" customHeight="1" thickBot="1" x14ac:dyDescent="0.25">
      <c r="A10" s="224"/>
      <c r="B10" s="226"/>
      <c r="C10" s="208"/>
      <c r="D10" s="228"/>
      <c r="E10" s="214"/>
      <c r="F10" s="94">
        <v>0</v>
      </c>
      <c r="G10" s="95"/>
      <c r="H10" s="214"/>
      <c r="I10" s="94"/>
      <c r="J10" s="95"/>
      <c r="K10" s="214"/>
      <c r="L10" s="94">
        <v>2</v>
      </c>
      <c r="M10" s="95"/>
      <c r="N10" s="214"/>
      <c r="O10" s="94"/>
      <c r="P10" s="95"/>
      <c r="Q10" s="214"/>
      <c r="R10" s="94"/>
      <c r="S10" s="95"/>
      <c r="T10" s="237"/>
      <c r="U10" s="239"/>
      <c r="V10" s="216"/>
      <c r="W10" s="204"/>
      <c r="Y10" s="161">
        <f>AM8+AU8+BC8+BK8+BS8</f>
        <v>0</v>
      </c>
      <c r="Z10" s="161">
        <f>AN8+AV8+BD8+BL8+BT8</f>
        <v>0</v>
      </c>
      <c r="AA10" s="161">
        <f>AO8+AW8+BE8+BM8+BU8</f>
        <v>0</v>
      </c>
      <c r="AC10" s="168">
        <f>Y10+Z10+AA10</f>
        <v>0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0</v>
      </c>
      <c r="AH10" s="168">
        <f>AG10*100</f>
        <v>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25">
      <c r="A11" s="230" t="str">
        <f>IF('Vážní listina'!D9="","",'Vážní listina'!D9)</f>
        <v>Šíma Alexandr</v>
      </c>
      <c r="B11" s="231" t="str">
        <f>IF('Vážní listina'!D9="","",'Vážní listina'!E9)</f>
        <v>Olom.</v>
      </c>
      <c r="C11" s="229"/>
      <c r="D11" s="232">
        <f>'Vážní listina'!A9</f>
        <v>3</v>
      </c>
      <c r="E11" s="235" t="s">
        <v>2</v>
      </c>
      <c r="F11" s="96"/>
      <c r="G11" s="97"/>
      <c r="H11" s="235">
        <v>1</v>
      </c>
      <c r="I11" s="96">
        <v>0</v>
      </c>
      <c r="J11" s="97"/>
      <c r="K11" s="235">
        <v>2</v>
      </c>
      <c r="L11" s="96">
        <v>5</v>
      </c>
      <c r="M11" s="97"/>
      <c r="N11" s="214"/>
      <c r="O11" s="96"/>
      <c r="P11" s="97"/>
      <c r="Q11" s="214"/>
      <c r="R11" s="96"/>
      <c r="S11" s="97"/>
      <c r="T11" s="217">
        <f>F11+I11+L11+O11+R11</f>
        <v>5</v>
      </c>
      <c r="U11" s="218">
        <f>F12+I12+L12+O12+R12</f>
        <v>10</v>
      </c>
      <c r="V11" s="234">
        <f>G11+J11+M11+P11+S11</f>
        <v>0</v>
      </c>
      <c r="W11" s="205">
        <f>CU9</f>
        <v>2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2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25">
      <c r="A12" s="199"/>
      <c r="B12" s="200"/>
      <c r="C12" s="201"/>
      <c r="D12" s="196"/>
      <c r="E12" s="193"/>
      <c r="F12" s="32"/>
      <c r="G12" s="33"/>
      <c r="H12" s="193"/>
      <c r="I12" s="32">
        <v>6</v>
      </c>
      <c r="J12" s="33"/>
      <c r="K12" s="193"/>
      <c r="L12" s="32">
        <v>4</v>
      </c>
      <c r="M12" s="33"/>
      <c r="N12" s="233"/>
      <c r="O12" s="28"/>
      <c r="P12" s="29"/>
      <c r="Q12" s="233"/>
      <c r="R12" s="28"/>
      <c r="S12" s="29"/>
      <c r="T12" s="197"/>
      <c r="U12" s="198"/>
      <c r="V12" s="191"/>
      <c r="W12" s="206"/>
      <c r="Y12" s="161">
        <f>AM9+AU9+BC9+BK9+BS9</f>
        <v>1</v>
      </c>
      <c r="Z12" s="161">
        <f>AN9+AV9+BD9+BL9+BT9</f>
        <v>0</v>
      </c>
      <c r="AA12" s="161">
        <f>AO9+AW9+BE9+BM9+BU9</f>
        <v>0</v>
      </c>
      <c r="AC12" s="168">
        <f>Y12+Z12+AA12</f>
        <v>1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10</v>
      </c>
      <c r="AH12" s="168">
        <f>AG12*100</f>
        <v>1000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25">
      <c r="A13" s="199"/>
      <c r="B13" s="200"/>
      <c r="C13" s="201"/>
      <c r="D13" s="196"/>
      <c r="E13" s="193"/>
      <c r="F13" s="146"/>
      <c r="G13" s="147"/>
      <c r="H13" s="193"/>
      <c r="I13" s="146"/>
      <c r="J13" s="147"/>
      <c r="K13" s="193"/>
      <c r="L13" s="146"/>
      <c r="M13" s="147"/>
      <c r="N13" s="214"/>
      <c r="O13" s="96"/>
      <c r="P13" s="97"/>
      <c r="Q13" s="214"/>
      <c r="R13" s="96"/>
      <c r="S13" s="97"/>
      <c r="T13" s="197">
        <f>F13+I13+L13+O13+R13</f>
        <v>0</v>
      </c>
      <c r="U13" s="198">
        <f>F14+I14+L14+O14+R14</f>
        <v>0</v>
      </c>
      <c r="V13" s="191">
        <f>G13+J13+M13+P13+S13</f>
        <v>0</v>
      </c>
      <c r="W13" s="222"/>
      <c r="AJ13" s="156" t="s">
        <v>7</v>
      </c>
      <c r="AL13" s="168">
        <f>SUM(AL7:AL11)</f>
        <v>8</v>
      </c>
      <c r="AM13" s="168">
        <f>SUM(AM7:AM11)</f>
        <v>1</v>
      </c>
      <c r="AT13" s="168">
        <f>SUM(AT7:AT11)</f>
        <v>19</v>
      </c>
      <c r="AU13" s="168">
        <f>SUM(AU7:AU11)</f>
        <v>1</v>
      </c>
      <c r="BB13" s="168">
        <f>SUM(BB7:BB11)</f>
        <v>2</v>
      </c>
      <c r="BC13" s="168">
        <f>SUM(BC7:BC11)</f>
        <v>1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25">
      <c r="A14" s="199"/>
      <c r="B14" s="200"/>
      <c r="C14" s="201"/>
      <c r="D14" s="196"/>
      <c r="E14" s="193"/>
      <c r="F14" s="146"/>
      <c r="G14" s="147"/>
      <c r="H14" s="193"/>
      <c r="I14" s="146"/>
      <c r="J14" s="147"/>
      <c r="K14" s="193"/>
      <c r="L14" s="146"/>
      <c r="M14" s="147"/>
      <c r="N14" s="233"/>
      <c r="O14" s="28"/>
      <c r="P14" s="29"/>
      <c r="Q14" s="233"/>
      <c r="R14" s="28"/>
      <c r="S14" s="29"/>
      <c r="T14" s="197"/>
      <c r="U14" s="198"/>
      <c r="V14" s="191"/>
      <c r="W14" s="222"/>
      <c r="Y14" s="161">
        <f>AM10+AU10+BC10+BK10+BS10</f>
        <v>0</v>
      </c>
      <c r="Z14" s="161">
        <f>AN10+AV10+BD10+BL10+BT10</f>
        <v>0</v>
      </c>
      <c r="AA14" s="161">
        <f>AO10+AW10+BE10+BM10+BU10</f>
        <v>0</v>
      </c>
      <c r="AC14" s="168">
        <f>Y14+Z14+AA14</f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31</v>
      </c>
      <c r="DG14" s="168" t="s">
        <v>31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25">
      <c r="A15" s="199"/>
      <c r="B15" s="200"/>
      <c r="C15" s="201"/>
      <c r="D15" s="196"/>
      <c r="E15" s="193"/>
      <c r="F15" s="146"/>
      <c r="G15" s="147"/>
      <c r="H15" s="193"/>
      <c r="I15" s="146"/>
      <c r="J15" s="147"/>
      <c r="K15" s="193"/>
      <c r="L15" s="146"/>
      <c r="M15" s="147"/>
      <c r="N15" s="202">
        <v>4</v>
      </c>
      <c r="O15" s="30"/>
      <c r="P15" s="31"/>
      <c r="Q15" s="202">
        <v>3</v>
      </c>
      <c r="R15" s="30"/>
      <c r="S15" s="31"/>
      <c r="T15" s="197">
        <f>F15+I15+L15+O15+R15</f>
        <v>0</v>
      </c>
      <c r="U15" s="198">
        <f>F16+I16+L16+O16+R16</f>
        <v>0</v>
      </c>
      <c r="V15" s="191">
        <f>G15+J15+M15+P15+S15</f>
        <v>0</v>
      </c>
      <c r="W15" s="222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25">
      <c r="A16" s="199"/>
      <c r="B16" s="200"/>
      <c r="C16" s="201"/>
      <c r="D16" s="196"/>
      <c r="E16" s="193"/>
      <c r="F16" s="146"/>
      <c r="G16" s="147"/>
      <c r="H16" s="193"/>
      <c r="I16" s="146"/>
      <c r="J16" s="147"/>
      <c r="K16" s="193"/>
      <c r="L16" s="146"/>
      <c r="M16" s="147"/>
      <c r="N16" s="193"/>
      <c r="O16" s="32"/>
      <c r="P16" s="33"/>
      <c r="Q16" s="193"/>
      <c r="R16" s="32"/>
      <c r="S16" s="33"/>
      <c r="T16" s="197"/>
      <c r="U16" s="198"/>
      <c r="V16" s="191"/>
      <c r="W16" s="222"/>
      <c r="Y16" s="161">
        <f>AM11+AU11+BC11+BK11+BS11</f>
        <v>0</v>
      </c>
      <c r="Z16" s="161">
        <f>AN11+AV11+BD11+BL11+BT11</f>
        <v>0</v>
      </c>
      <c r="AA16" s="161">
        <f>AO11+AW11+BE11+BM11+BU11</f>
        <v>0</v>
      </c>
      <c r="AC16" s="168">
        <f>Y16+Z16+AA16</f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25">
      <c r="A17" s="199"/>
      <c r="B17" s="200"/>
      <c r="C17" s="201"/>
      <c r="D17" s="196"/>
      <c r="E17" s="193"/>
      <c r="F17" s="146"/>
      <c r="G17" s="147"/>
      <c r="H17" s="193"/>
      <c r="I17" s="146"/>
      <c r="J17" s="147"/>
      <c r="K17" s="193"/>
      <c r="L17" s="146"/>
      <c r="M17" s="147"/>
      <c r="N17" s="213"/>
      <c r="O17" s="26"/>
      <c r="P17" s="27"/>
      <c r="Q17" s="213"/>
      <c r="R17" s="26"/>
      <c r="S17" s="27"/>
      <c r="T17" s="197">
        <f>F17+I17+O17+R17</f>
        <v>0</v>
      </c>
      <c r="U17" s="198">
        <f>F18+I18+O18+R18</f>
        <v>0</v>
      </c>
      <c r="V17" s="191">
        <f>G17+J17+P17+S17</f>
        <v>0</v>
      </c>
      <c r="W17" s="222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25">
      <c r="A18" s="199"/>
      <c r="B18" s="200"/>
      <c r="C18" s="201"/>
      <c r="D18" s="196"/>
      <c r="E18" s="193"/>
      <c r="F18" s="146"/>
      <c r="G18" s="147"/>
      <c r="H18" s="193"/>
      <c r="I18" s="146"/>
      <c r="J18" s="147"/>
      <c r="K18" s="193"/>
      <c r="L18" s="146"/>
      <c r="M18" s="147"/>
      <c r="N18" s="214"/>
      <c r="O18" s="94"/>
      <c r="P18" s="95"/>
      <c r="Q18" s="214"/>
      <c r="R18" s="94"/>
      <c r="S18" s="95"/>
      <c r="T18" s="197"/>
      <c r="U18" s="198"/>
      <c r="V18" s="191"/>
      <c r="W18" s="222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25">
      <c r="A19" s="199"/>
      <c r="B19" s="200"/>
      <c r="C19" s="201"/>
      <c r="D19" s="196"/>
      <c r="E19" s="193"/>
      <c r="F19" s="146"/>
      <c r="G19" s="147"/>
      <c r="H19" s="193"/>
      <c r="I19" s="146"/>
      <c r="J19" s="147"/>
      <c r="K19" s="193"/>
      <c r="L19" s="146"/>
      <c r="M19" s="147"/>
      <c r="N19" s="193"/>
      <c r="O19" s="26"/>
      <c r="P19" s="27"/>
      <c r="Q19" s="193"/>
      <c r="R19" s="26"/>
      <c r="S19" s="27"/>
      <c r="T19" s="197">
        <f>F19+I19+O19+R19</f>
        <v>0</v>
      </c>
      <c r="U19" s="198">
        <f>F20+I20+O20+R20</f>
        <v>0</v>
      </c>
      <c r="V19" s="191">
        <f>G19+J19+P19+S19</f>
        <v>0</v>
      </c>
      <c r="W19" s="222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25">
      <c r="A20" s="199"/>
      <c r="B20" s="200"/>
      <c r="C20" s="201"/>
      <c r="D20" s="196"/>
      <c r="E20" s="193"/>
      <c r="F20" s="146"/>
      <c r="G20" s="147"/>
      <c r="H20" s="193"/>
      <c r="I20" s="146"/>
      <c r="J20" s="147"/>
      <c r="K20" s="193"/>
      <c r="L20" s="146"/>
      <c r="M20" s="147"/>
      <c r="N20" s="194"/>
      <c r="O20" s="28"/>
      <c r="P20" s="29"/>
      <c r="Q20" s="194"/>
      <c r="R20" s="28"/>
      <c r="S20" s="29"/>
      <c r="T20" s="197"/>
      <c r="U20" s="198"/>
      <c r="V20" s="191"/>
      <c r="W20" s="222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25">
      <c r="A21" s="199"/>
      <c r="B21" s="200"/>
      <c r="C21" s="201"/>
      <c r="D21" s="196"/>
      <c r="E21" s="193"/>
      <c r="F21" s="146"/>
      <c r="G21" s="147"/>
      <c r="H21" s="193"/>
      <c r="I21" s="146"/>
      <c r="J21" s="147"/>
      <c r="K21" s="193"/>
      <c r="L21" s="146"/>
      <c r="M21" s="147"/>
      <c r="N21" s="193"/>
      <c r="O21" s="26"/>
      <c r="P21" s="27"/>
      <c r="Q21" s="193"/>
      <c r="R21" s="26"/>
      <c r="S21" s="27"/>
      <c r="T21" s="197">
        <f>F21+I21+O21+R21</f>
        <v>0</v>
      </c>
      <c r="U21" s="198">
        <f>F22+I22+O22+R22</f>
        <v>0</v>
      </c>
      <c r="V21" s="191">
        <f>G21+J21+P21+S21</f>
        <v>0</v>
      </c>
      <c r="W21" s="222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25">
      <c r="A22" s="199"/>
      <c r="B22" s="200"/>
      <c r="C22" s="201"/>
      <c r="D22" s="196"/>
      <c r="E22" s="193"/>
      <c r="F22" s="146"/>
      <c r="G22" s="147"/>
      <c r="H22" s="193"/>
      <c r="I22" s="146"/>
      <c r="J22" s="147"/>
      <c r="K22" s="193"/>
      <c r="L22" s="146"/>
      <c r="M22" s="147"/>
      <c r="N22" s="194"/>
      <c r="O22" s="28"/>
      <c r="P22" s="29"/>
      <c r="Q22" s="194"/>
      <c r="R22" s="28"/>
      <c r="S22" s="29"/>
      <c r="T22" s="197"/>
      <c r="U22" s="198"/>
      <c r="V22" s="191"/>
      <c r="W22" s="222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25">
      <c r="A23" s="199"/>
      <c r="B23" s="200"/>
      <c r="C23" s="201"/>
      <c r="D23" s="196"/>
      <c r="E23" s="193"/>
      <c r="F23" s="146"/>
      <c r="G23" s="147"/>
      <c r="H23" s="193"/>
      <c r="I23" s="146"/>
      <c r="J23" s="147"/>
      <c r="K23" s="193"/>
      <c r="L23" s="146"/>
      <c r="M23" s="147"/>
      <c r="N23" s="193"/>
      <c r="O23" s="26"/>
      <c r="P23" s="27"/>
      <c r="Q23" s="193"/>
      <c r="R23" s="26"/>
      <c r="S23" s="27"/>
      <c r="T23" s="197">
        <f>F23+I23+O23+R23</f>
        <v>0</v>
      </c>
      <c r="U23" s="198">
        <f>F24+I24+O24+R24</f>
        <v>0</v>
      </c>
      <c r="V23" s="191">
        <f>G23+J23+P23+S23</f>
        <v>0</v>
      </c>
      <c r="W23" s="222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25">
      <c r="A24" s="199"/>
      <c r="B24" s="200"/>
      <c r="C24" s="201"/>
      <c r="D24" s="196"/>
      <c r="E24" s="193"/>
      <c r="F24" s="146"/>
      <c r="G24" s="147"/>
      <c r="H24" s="193"/>
      <c r="I24" s="146"/>
      <c r="J24" s="147"/>
      <c r="K24" s="193"/>
      <c r="L24" s="146"/>
      <c r="M24" s="147"/>
      <c r="N24" s="194"/>
      <c r="O24" s="28"/>
      <c r="P24" s="29"/>
      <c r="Q24" s="194"/>
      <c r="R24" s="28"/>
      <c r="S24" s="29"/>
      <c r="T24" s="197"/>
      <c r="U24" s="198"/>
      <c r="V24" s="191"/>
      <c r="W24" s="222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25">
      <c r="A25" s="199"/>
      <c r="B25" s="200"/>
      <c r="C25" s="201"/>
      <c r="D25" s="196"/>
      <c r="E25" s="193"/>
      <c r="F25" s="146"/>
      <c r="G25" s="147"/>
      <c r="H25" s="193"/>
      <c r="I25" s="146"/>
      <c r="J25" s="147"/>
      <c r="K25" s="193"/>
      <c r="L25" s="146"/>
      <c r="M25" s="147"/>
      <c r="N25" s="193"/>
      <c r="O25" s="26"/>
      <c r="P25" s="27"/>
      <c r="Q25" s="193"/>
      <c r="R25" s="26"/>
      <c r="S25" s="27"/>
      <c r="T25" s="197">
        <f>F25+I25+O25+R25</f>
        <v>0</v>
      </c>
      <c r="U25" s="198">
        <f>F26+I26+O26+R26</f>
        <v>0</v>
      </c>
      <c r="V25" s="191">
        <f>G25+J25+P25+S25</f>
        <v>0</v>
      </c>
      <c r="W25" s="222"/>
    </row>
    <row r="26" spans="1:71" ht="14.25" hidden="1" customHeight="1" thickTop="1" thickBot="1" x14ac:dyDescent="0.25">
      <c r="A26" s="199"/>
      <c r="B26" s="200"/>
      <c r="C26" s="201"/>
      <c r="D26" s="196"/>
      <c r="E26" s="193"/>
      <c r="F26" s="146"/>
      <c r="G26" s="147"/>
      <c r="H26" s="193"/>
      <c r="I26" s="146"/>
      <c r="J26" s="147"/>
      <c r="K26" s="193"/>
      <c r="L26" s="146"/>
      <c r="M26" s="147"/>
      <c r="N26" s="194"/>
      <c r="O26" s="28"/>
      <c r="P26" s="29"/>
      <c r="Q26" s="194"/>
      <c r="R26" s="28"/>
      <c r="S26" s="29"/>
      <c r="T26" s="197"/>
      <c r="U26" s="198"/>
      <c r="V26" s="191"/>
      <c r="W26" s="222"/>
      <c r="AJ26" s="156" t="s">
        <v>7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25">
      <c r="A27" s="199"/>
      <c r="B27" s="200"/>
      <c r="C27" s="201"/>
      <c r="D27" s="196"/>
      <c r="E27" s="193"/>
      <c r="F27" s="146"/>
      <c r="G27" s="147"/>
      <c r="H27" s="193"/>
      <c r="I27" s="146"/>
      <c r="J27" s="147"/>
      <c r="K27" s="193"/>
      <c r="L27" s="146"/>
      <c r="M27" s="147"/>
      <c r="N27" s="193"/>
      <c r="O27" s="26"/>
      <c r="P27" s="27"/>
      <c r="Q27" s="193"/>
      <c r="R27" s="26"/>
      <c r="S27" s="27"/>
      <c r="T27" s="197">
        <f>F27+I27+O27+R27</f>
        <v>0</v>
      </c>
      <c r="U27" s="198">
        <f>F28+I28+O28+R28</f>
        <v>0</v>
      </c>
      <c r="V27" s="191">
        <f>G27+J27+P27+S27</f>
        <v>0</v>
      </c>
      <c r="W27" s="222"/>
    </row>
    <row r="28" spans="1:71" ht="14.25" hidden="1" customHeight="1" thickTop="1" thickBot="1" x14ac:dyDescent="0.25">
      <c r="A28" s="199"/>
      <c r="B28" s="200"/>
      <c r="C28" s="201"/>
      <c r="D28" s="196"/>
      <c r="E28" s="193"/>
      <c r="F28" s="146"/>
      <c r="G28" s="147"/>
      <c r="H28" s="193"/>
      <c r="I28" s="146"/>
      <c r="J28" s="147"/>
      <c r="K28" s="193"/>
      <c r="L28" s="146"/>
      <c r="M28" s="147"/>
      <c r="N28" s="194"/>
      <c r="O28" s="28"/>
      <c r="P28" s="29"/>
      <c r="Q28" s="194"/>
      <c r="R28" s="28"/>
      <c r="S28" s="29"/>
      <c r="T28" s="197"/>
      <c r="U28" s="198"/>
      <c r="V28" s="191"/>
      <c r="W28" s="222"/>
    </row>
    <row r="29" spans="1:71" ht="14.25" hidden="1" customHeight="1" thickTop="1" thickBot="1" x14ac:dyDescent="0.25">
      <c r="A29" s="199"/>
      <c r="B29" s="200"/>
      <c r="C29" s="201"/>
      <c r="D29" s="196"/>
      <c r="E29" s="193"/>
      <c r="F29" s="146"/>
      <c r="G29" s="147"/>
      <c r="H29" s="193"/>
      <c r="I29" s="146"/>
      <c r="J29" s="147"/>
      <c r="K29" s="193"/>
      <c r="L29" s="146"/>
      <c r="M29" s="147"/>
      <c r="N29" s="193"/>
      <c r="O29" s="26"/>
      <c r="P29" s="27"/>
      <c r="Q29" s="193"/>
      <c r="R29" s="26"/>
      <c r="S29" s="27"/>
      <c r="T29" s="197">
        <f>F29+I29+O29+R29</f>
        <v>0</v>
      </c>
      <c r="U29" s="198">
        <f>F30+I30+O30+R30</f>
        <v>0</v>
      </c>
      <c r="V29" s="191">
        <f>G29+J29+P29+S29</f>
        <v>0</v>
      </c>
      <c r="W29" s="222"/>
    </row>
    <row r="30" spans="1:71" ht="14.25" hidden="1" customHeight="1" thickTop="1" thickBot="1" x14ac:dyDescent="0.25">
      <c r="A30" s="199"/>
      <c r="B30" s="200"/>
      <c r="C30" s="201"/>
      <c r="D30" s="196"/>
      <c r="E30" s="193"/>
      <c r="F30" s="146"/>
      <c r="G30" s="147"/>
      <c r="H30" s="193"/>
      <c r="I30" s="146"/>
      <c r="J30" s="147"/>
      <c r="K30" s="193"/>
      <c r="L30" s="146"/>
      <c r="M30" s="147"/>
      <c r="N30" s="194"/>
      <c r="O30" s="28"/>
      <c r="P30" s="29"/>
      <c r="Q30" s="194"/>
      <c r="R30" s="28"/>
      <c r="S30" s="29"/>
      <c r="T30" s="197"/>
      <c r="U30" s="198"/>
      <c r="V30" s="191"/>
      <c r="W30" s="222"/>
    </row>
    <row r="31" spans="1:71" ht="14.25" hidden="1" customHeight="1" thickTop="1" thickBot="1" x14ac:dyDescent="0.25">
      <c r="A31" s="199"/>
      <c r="B31" s="200"/>
      <c r="C31" s="201"/>
      <c r="D31" s="196"/>
      <c r="E31" s="193"/>
      <c r="F31" s="146"/>
      <c r="G31" s="147"/>
      <c r="H31" s="193"/>
      <c r="I31" s="146"/>
      <c r="J31" s="147"/>
      <c r="K31" s="193"/>
      <c r="L31" s="146"/>
      <c r="M31" s="147"/>
      <c r="N31" s="193"/>
      <c r="O31" s="26"/>
      <c r="P31" s="27"/>
      <c r="Q31" s="193"/>
      <c r="R31" s="26"/>
      <c r="S31" s="27"/>
      <c r="T31" s="197">
        <f>F31+I31+O31+R31</f>
        <v>0</v>
      </c>
      <c r="U31" s="198">
        <f>F32+I32+O32+R32</f>
        <v>0</v>
      </c>
      <c r="V31" s="191">
        <f>G31+J31+P31+S31</f>
        <v>0</v>
      </c>
      <c r="W31" s="222"/>
    </row>
    <row r="32" spans="1:71" ht="14.25" hidden="1" customHeight="1" thickTop="1" thickBot="1" x14ac:dyDescent="0.25">
      <c r="A32" s="199"/>
      <c r="B32" s="200"/>
      <c r="C32" s="201"/>
      <c r="D32" s="196"/>
      <c r="E32" s="193"/>
      <c r="F32" s="146"/>
      <c r="G32" s="147"/>
      <c r="H32" s="193"/>
      <c r="I32" s="146"/>
      <c r="J32" s="147"/>
      <c r="K32" s="193"/>
      <c r="L32" s="146"/>
      <c r="M32" s="147"/>
      <c r="N32" s="194"/>
      <c r="O32" s="28"/>
      <c r="P32" s="29"/>
      <c r="Q32" s="194"/>
      <c r="R32" s="28"/>
      <c r="S32" s="29"/>
      <c r="T32" s="197"/>
      <c r="U32" s="198"/>
      <c r="V32" s="191"/>
      <c r="W32" s="222"/>
    </row>
    <row r="33" spans="1:23" ht="14.25" hidden="1" customHeight="1" thickTop="1" thickBot="1" x14ac:dyDescent="0.25">
      <c r="A33" s="199"/>
      <c r="B33" s="200"/>
      <c r="C33" s="201"/>
      <c r="D33" s="196"/>
      <c r="E33" s="193"/>
      <c r="F33" s="146"/>
      <c r="G33" s="147"/>
      <c r="H33" s="193"/>
      <c r="I33" s="146"/>
      <c r="J33" s="147"/>
      <c r="K33" s="193"/>
      <c r="L33" s="146"/>
      <c r="M33" s="147"/>
      <c r="N33" s="193"/>
      <c r="O33" s="26"/>
      <c r="P33" s="27"/>
      <c r="Q33" s="193"/>
      <c r="R33" s="26"/>
      <c r="S33" s="27"/>
      <c r="T33" s="197">
        <f>F33+I33+O33+R33</f>
        <v>0</v>
      </c>
      <c r="U33" s="198">
        <f>F34+I34+O34+R34</f>
        <v>0</v>
      </c>
      <c r="V33" s="191">
        <f>G33+J33+P33+S33</f>
        <v>0</v>
      </c>
      <c r="W33" s="222"/>
    </row>
    <row r="34" spans="1:23" ht="14.25" hidden="1" customHeight="1" thickTop="1" thickBot="1" x14ac:dyDescent="0.25">
      <c r="A34" s="199"/>
      <c r="B34" s="200"/>
      <c r="C34" s="201"/>
      <c r="D34" s="196"/>
      <c r="E34" s="193"/>
      <c r="F34" s="146"/>
      <c r="G34" s="147"/>
      <c r="H34" s="193"/>
      <c r="I34" s="146"/>
      <c r="J34" s="147"/>
      <c r="K34" s="193"/>
      <c r="L34" s="146"/>
      <c r="M34" s="147"/>
      <c r="N34" s="194"/>
      <c r="O34" s="28"/>
      <c r="P34" s="29"/>
      <c r="Q34" s="194"/>
      <c r="R34" s="28"/>
      <c r="S34" s="29"/>
      <c r="T34" s="197"/>
      <c r="U34" s="198"/>
      <c r="V34" s="191"/>
      <c r="W34" s="222"/>
    </row>
    <row r="35" spans="1:23" ht="14.25" hidden="1" customHeight="1" thickTop="1" thickBot="1" x14ac:dyDescent="0.25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201"/>
      <c r="D35" s="196"/>
      <c r="E35" s="193"/>
      <c r="F35" s="146"/>
      <c r="G35" s="147"/>
      <c r="H35" s="193"/>
      <c r="I35" s="146"/>
      <c r="J35" s="147"/>
      <c r="K35" s="193"/>
      <c r="L35" s="146"/>
      <c r="M35" s="147"/>
      <c r="N35" s="193"/>
      <c r="O35" s="26"/>
      <c r="P35" s="27"/>
      <c r="Q35" s="193"/>
      <c r="R35" s="26"/>
      <c r="S35" s="27"/>
      <c r="T35" s="197">
        <f>F35+I35+O35+R35</f>
        <v>0</v>
      </c>
      <c r="U35" s="198">
        <f>F36+I36+O36+R36</f>
        <v>0</v>
      </c>
      <c r="V35" s="191">
        <f>G35+J35+P35+S35</f>
        <v>0</v>
      </c>
      <c r="W35" s="192"/>
    </row>
    <row r="36" spans="1:23" ht="14.25" hidden="1" customHeight="1" thickTop="1" thickBot="1" x14ac:dyDescent="0.25">
      <c r="A36" s="199"/>
      <c r="B36" s="200"/>
      <c r="C36" s="201"/>
      <c r="D36" s="196"/>
      <c r="E36" s="193"/>
      <c r="F36" s="146"/>
      <c r="G36" s="147"/>
      <c r="H36" s="193"/>
      <c r="I36" s="146"/>
      <c r="J36" s="147"/>
      <c r="K36" s="193"/>
      <c r="L36" s="146"/>
      <c r="M36" s="147"/>
      <c r="N36" s="194"/>
      <c r="O36" s="28"/>
      <c r="P36" s="29"/>
      <c r="Q36" s="194"/>
      <c r="R36" s="28"/>
      <c r="S36" s="29"/>
      <c r="T36" s="197"/>
      <c r="U36" s="198"/>
      <c r="V36" s="191"/>
      <c r="W36" s="192"/>
    </row>
    <row r="37" spans="1:23" ht="14.25" hidden="1" customHeight="1" thickTop="1" thickBot="1" x14ac:dyDescent="0.25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201"/>
      <c r="D37" s="196"/>
      <c r="E37" s="193"/>
      <c r="F37" s="146"/>
      <c r="G37" s="147"/>
      <c r="H37" s="193"/>
      <c r="I37" s="146"/>
      <c r="J37" s="147"/>
      <c r="K37" s="193"/>
      <c r="L37" s="146"/>
      <c r="M37" s="147"/>
      <c r="N37" s="193"/>
      <c r="O37" s="26"/>
      <c r="P37" s="27"/>
      <c r="Q37" s="193"/>
      <c r="R37" s="26"/>
      <c r="S37" s="27"/>
      <c r="T37" s="197">
        <f>F37+I37+O37+R37</f>
        <v>0</v>
      </c>
      <c r="U37" s="198">
        <f>F38+I38+O38+R38</f>
        <v>0</v>
      </c>
      <c r="V37" s="191">
        <f>G37+J37+P37+S37</f>
        <v>0</v>
      </c>
      <c r="W37" s="192"/>
    </row>
    <row r="38" spans="1:23" ht="14.25" hidden="1" customHeight="1" thickTop="1" thickBot="1" x14ac:dyDescent="0.25">
      <c r="A38" s="199"/>
      <c r="B38" s="200"/>
      <c r="C38" s="201"/>
      <c r="D38" s="196"/>
      <c r="E38" s="193"/>
      <c r="F38" s="146"/>
      <c r="G38" s="147"/>
      <c r="H38" s="193"/>
      <c r="I38" s="146"/>
      <c r="J38" s="147"/>
      <c r="K38" s="193"/>
      <c r="L38" s="146"/>
      <c r="M38" s="147"/>
      <c r="N38" s="194"/>
      <c r="O38" s="28"/>
      <c r="P38" s="29"/>
      <c r="Q38" s="194"/>
      <c r="R38" s="28"/>
      <c r="S38" s="29"/>
      <c r="T38" s="197"/>
      <c r="U38" s="198"/>
      <c r="V38" s="191"/>
      <c r="W38" s="192"/>
    </row>
    <row r="39" spans="1:23" ht="14.25" hidden="1" customHeight="1" thickTop="1" thickBot="1" x14ac:dyDescent="0.25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201"/>
      <c r="D39" s="196"/>
      <c r="E39" s="193"/>
      <c r="F39" s="146"/>
      <c r="G39" s="147"/>
      <c r="H39" s="193"/>
      <c r="I39" s="146"/>
      <c r="J39" s="147"/>
      <c r="K39" s="193"/>
      <c r="L39" s="146"/>
      <c r="M39" s="147"/>
      <c r="N39" s="193"/>
      <c r="O39" s="26"/>
      <c r="P39" s="27"/>
      <c r="Q39" s="193"/>
      <c r="R39" s="26"/>
      <c r="S39" s="27"/>
      <c r="T39" s="197">
        <f>F39+I39+O39+R39</f>
        <v>0</v>
      </c>
      <c r="U39" s="198">
        <f>F40+I40+O40+R40</f>
        <v>0</v>
      </c>
      <c r="V39" s="191">
        <f>G39+J39+P39+S39</f>
        <v>0</v>
      </c>
      <c r="W39" s="192"/>
    </row>
    <row r="40" spans="1:23" ht="14.25" hidden="1" customHeight="1" thickTop="1" thickBot="1" x14ac:dyDescent="0.25">
      <c r="A40" s="199"/>
      <c r="B40" s="200"/>
      <c r="C40" s="201"/>
      <c r="D40" s="196"/>
      <c r="E40" s="193"/>
      <c r="F40" s="146"/>
      <c r="G40" s="147"/>
      <c r="H40" s="193"/>
      <c r="I40" s="146"/>
      <c r="J40" s="147"/>
      <c r="K40" s="193"/>
      <c r="L40" s="146"/>
      <c r="M40" s="147"/>
      <c r="N40" s="194"/>
      <c r="O40" s="28"/>
      <c r="P40" s="29"/>
      <c r="Q40" s="194"/>
      <c r="R40" s="28"/>
      <c r="S40" s="29"/>
      <c r="T40" s="197"/>
      <c r="U40" s="198"/>
      <c r="V40" s="191"/>
      <c r="W40" s="192"/>
    </row>
    <row r="41" spans="1:23" ht="14.25" hidden="1" customHeight="1" thickTop="1" thickBot="1" x14ac:dyDescent="0.25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201"/>
      <c r="D41" s="196"/>
      <c r="E41" s="193"/>
      <c r="F41" s="146"/>
      <c r="G41" s="147"/>
      <c r="H41" s="193"/>
      <c r="I41" s="146"/>
      <c r="J41" s="147"/>
      <c r="K41" s="193"/>
      <c r="L41" s="146"/>
      <c r="M41" s="147"/>
      <c r="N41" s="193"/>
      <c r="O41" s="26"/>
      <c r="P41" s="27"/>
      <c r="Q41" s="193"/>
      <c r="R41" s="26"/>
      <c r="S41" s="27"/>
      <c r="T41" s="197">
        <f>F41+I41+O41+R41</f>
        <v>0</v>
      </c>
      <c r="U41" s="198">
        <f>F42+I42+O42+R42</f>
        <v>0</v>
      </c>
      <c r="V41" s="191">
        <f>G41+J41+P41+S41</f>
        <v>0</v>
      </c>
      <c r="W41" s="192"/>
    </row>
    <row r="42" spans="1:23" ht="14.25" hidden="1" customHeight="1" thickTop="1" thickBot="1" x14ac:dyDescent="0.25">
      <c r="A42" s="199"/>
      <c r="B42" s="200"/>
      <c r="C42" s="201"/>
      <c r="D42" s="196"/>
      <c r="E42" s="193"/>
      <c r="F42" s="146"/>
      <c r="G42" s="147"/>
      <c r="H42" s="193"/>
      <c r="I42" s="146"/>
      <c r="J42" s="147"/>
      <c r="K42" s="193"/>
      <c r="L42" s="146"/>
      <c r="M42" s="147"/>
      <c r="N42" s="194"/>
      <c r="O42" s="28"/>
      <c r="P42" s="29"/>
      <c r="Q42" s="194"/>
      <c r="R42" s="28"/>
      <c r="S42" s="29"/>
      <c r="T42" s="197"/>
      <c r="U42" s="198"/>
      <c r="V42" s="191"/>
      <c r="W42" s="192"/>
    </row>
    <row r="43" spans="1:23" ht="14.25" hidden="1" customHeight="1" thickTop="1" thickBot="1" x14ac:dyDescent="0.25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201"/>
      <c r="D43" s="196"/>
      <c r="E43" s="193"/>
      <c r="F43" s="146"/>
      <c r="G43" s="147"/>
      <c r="H43" s="193"/>
      <c r="I43" s="146"/>
      <c r="J43" s="147"/>
      <c r="K43" s="193"/>
      <c r="L43" s="146"/>
      <c r="M43" s="147"/>
      <c r="N43" s="193"/>
      <c r="O43" s="26"/>
      <c r="P43" s="27"/>
      <c r="Q43" s="193"/>
      <c r="R43" s="26"/>
      <c r="S43" s="27"/>
      <c r="T43" s="197">
        <f>F43+I43+O43+R43</f>
        <v>0</v>
      </c>
      <c r="U43" s="198">
        <f>F44+I44+O44+R44</f>
        <v>0</v>
      </c>
      <c r="V43" s="191">
        <f>G43+J43+P43+S43</f>
        <v>0</v>
      </c>
      <c r="W43" s="192"/>
    </row>
    <row r="44" spans="1:23" ht="14.25" hidden="1" customHeight="1" thickTop="1" thickBot="1" x14ac:dyDescent="0.25">
      <c r="A44" s="199"/>
      <c r="B44" s="200"/>
      <c r="C44" s="201"/>
      <c r="D44" s="196"/>
      <c r="E44" s="193"/>
      <c r="F44" s="146"/>
      <c r="G44" s="147"/>
      <c r="H44" s="193"/>
      <c r="I44" s="146"/>
      <c r="J44" s="147"/>
      <c r="K44" s="193"/>
      <c r="L44" s="146"/>
      <c r="M44" s="147"/>
      <c r="N44" s="194"/>
      <c r="O44" s="28"/>
      <c r="P44" s="29"/>
      <c r="Q44" s="194"/>
      <c r="R44" s="28"/>
      <c r="S44" s="29"/>
      <c r="T44" s="197"/>
      <c r="U44" s="198"/>
      <c r="V44" s="191"/>
      <c r="W44" s="192"/>
    </row>
    <row r="45" spans="1:23" ht="14.25" hidden="1" customHeight="1" thickTop="1" thickBot="1" x14ac:dyDescent="0.25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201"/>
      <c r="D45" s="196"/>
      <c r="E45" s="193"/>
      <c r="F45" s="146"/>
      <c r="G45" s="147"/>
      <c r="H45" s="193"/>
      <c r="I45" s="146"/>
      <c r="J45" s="147"/>
      <c r="K45" s="193"/>
      <c r="L45" s="146"/>
      <c r="M45" s="147"/>
      <c r="N45" s="193"/>
      <c r="O45" s="26"/>
      <c r="P45" s="27"/>
      <c r="Q45" s="193"/>
      <c r="R45" s="26"/>
      <c r="S45" s="27"/>
      <c r="T45" s="197">
        <f>F45+I45+O45+R45</f>
        <v>0</v>
      </c>
      <c r="U45" s="198">
        <f>F46+I46+O46+R46</f>
        <v>0</v>
      </c>
      <c r="V45" s="191">
        <f>G45+J45+P45+S45</f>
        <v>0</v>
      </c>
      <c r="W45" s="192"/>
    </row>
    <row r="46" spans="1:23" ht="14.25" hidden="1" customHeight="1" thickTop="1" thickBot="1" x14ac:dyDescent="0.25">
      <c r="A46" s="199"/>
      <c r="B46" s="200"/>
      <c r="C46" s="201"/>
      <c r="D46" s="196"/>
      <c r="E46" s="193"/>
      <c r="F46" s="146"/>
      <c r="G46" s="147"/>
      <c r="H46" s="193"/>
      <c r="I46" s="146"/>
      <c r="J46" s="147"/>
      <c r="K46" s="193"/>
      <c r="L46" s="146"/>
      <c r="M46" s="147"/>
      <c r="N46" s="194"/>
      <c r="O46" s="28"/>
      <c r="P46" s="29"/>
      <c r="Q46" s="194"/>
      <c r="R46" s="28"/>
      <c r="S46" s="29"/>
      <c r="T46" s="197"/>
      <c r="U46" s="198"/>
      <c r="V46" s="191"/>
      <c r="W46" s="192"/>
    </row>
    <row r="47" spans="1:23" ht="14.25" hidden="1" customHeight="1" thickTop="1" thickBot="1" x14ac:dyDescent="0.25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201"/>
      <c r="D47" s="196"/>
      <c r="E47" s="193"/>
      <c r="F47" s="146"/>
      <c r="G47" s="147"/>
      <c r="H47" s="193"/>
      <c r="I47" s="146"/>
      <c r="J47" s="147"/>
      <c r="K47" s="193"/>
      <c r="L47" s="146"/>
      <c r="M47" s="147"/>
      <c r="N47" s="193"/>
      <c r="O47" s="26"/>
      <c r="P47" s="27"/>
      <c r="Q47" s="193"/>
      <c r="R47" s="26"/>
      <c r="S47" s="27"/>
      <c r="T47" s="197">
        <f>F47+I47+O47+R47</f>
        <v>0</v>
      </c>
      <c r="U47" s="198">
        <f>F48+I48+O48+R48</f>
        <v>0</v>
      </c>
      <c r="V47" s="191">
        <f>G47+J47+P47+S47</f>
        <v>0</v>
      </c>
      <c r="W47" s="192"/>
    </row>
    <row r="48" spans="1:23" ht="14.25" hidden="1" customHeight="1" thickTop="1" thickBot="1" x14ac:dyDescent="0.25">
      <c r="A48" s="199"/>
      <c r="B48" s="200"/>
      <c r="C48" s="201"/>
      <c r="D48" s="196"/>
      <c r="E48" s="193"/>
      <c r="F48" s="146"/>
      <c r="G48" s="147"/>
      <c r="H48" s="193"/>
      <c r="I48" s="146"/>
      <c r="J48" s="147"/>
      <c r="K48" s="193"/>
      <c r="L48" s="146"/>
      <c r="M48" s="147"/>
      <c r="N48" s="194"/>
      <c r="O48" s="28"/>
      <c r="P48" s="29"/>
      <c r="Q48" s="194"/>
      <c r="R48" s="28"/>
      <c r="S48" s="29"/>
      <c r="T48" s="197"/>
      <c r="U48" s="198"/>
      <c r="V48" s="191"/>
      <c r="W48" s="192"/>
    </row>
    <row r="49" spans="1:36" ht="14.25" hidden="1" customHeight="1" thickTop="1" thickBot="1" x14ac:dyDescent="0.25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201"/>
      <c r="D49" s="196"/>
      <c r="E49" s="193"/>
      <c r="F49" s="146"/>
      <c r="G49" s="147"/>
      <c r="H49" s="193"/>
      <c r="I49" s="146"/>
      <c r="J49" s="147"/>
      <c r="K49" s="193"/>
      <c r="L49" s="146"/>
      <c r="M49" s="147"/>
      <c r="N49" s="193"/>
      <c r="O49" s="26"/>
      <c r="P49" s="27"/>
      <c r="Q49" s="193"/>
      <c r="R49" s="26"/>
      <c r="S49" s="27"/>
      <c r="T49" s="197">
        <f>F49+I49+O49+R49</f>
        <v>0</v>
      </c>
      <c r="U49" s="198">
        <f>F50+I50+O50+R50</f>
        <v>0</v>
      </c>
      <c r="V49" s="191">
        <f>G49+J49+P49+S49</f>
        <v>0</v>
      </c>
      <c r="W49" s="192"/>
    </row>
    <row r="50" spans="1:36" ht="14.25" hidden="1" customHeight="1" thickTop="1" thickBot="1" x14ac:dyDescent="0.25">
      <c r="A50" s="199"/>
      <c r="B50" s="200"/>
      <c r="C50" s="201"/>
      <c r="D50" s="196"/>
      <c r="E50" s="193"/>
      <c r="F50" s="146"/>
      <c r="G50" s="147"/>
      <c r="H50" s="193"/>
      <c r="I50" s="146"/>
      <c r="J50" s="147"/>
      <c r="K50" s="193"/>
      <c r="L50" s="146"/>
      <c r="M50" s="147"/>
      <c r="N50" s="194"/>
      <c r="O50" s="28"/>
      <c r="P50" s="29"/>
      <c r="Q50" s="194"/>
      <c r="R50" s="28"/>
      <c r="S50" s="29"/>
      <c r="T50" s="197"/>
      <c r="U50" s="198"/>
      <c r="V50" s="191"/>
      <c r="W50" s="192"/>
    </row>
    <row r="51" spans="1:36" ht="14.25" hidden="1" customHeight="1" thickTop="1" thickBot="1" x14ac:dyDescent="0.25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201"/>
      <c r="D51" s="196"/>
      <c r="E51" s="193"/>
      <c r="F51" s="146"/>
      <c r="G51" s="147"/>
      <c r="H51" s="193"/>
      <c r="I51" s="146"/>
      <c r="J51" s="147"/>
      <c r="K51" s="193"/>
      <c r="L51" s="146"/>
      <c r="M51" s="147"/>
      <c r="N51" s="193"/>
      <c r="O51" s="26"/>
      <c r="P51" s="27"/>
      <c r="Q51" s="193"/>
      <c r="R51" s="26"/>
      <c r="S51" s="27"/>
      <c r="T51" s="197">
        <f>F51+I51+O51+R51</f>
        <v>0</v>
      </c>
      <c r="U51" s="198">
        <f>F52+I52+O52+R52</f>
        <v>0</v>
      </c>
      <c r="V51" s="191">
        <f>G51+J51+P51+S51</f>
        <v>0</v>
      </c>
      <c r="W51" s="192"/>
    </row>
    <row r="52" spans="1:36" ht="14.25" hidden="1" customHeight="1" thickTop="1" thickBot="1" x14ac:dyDescent="0.25">
      <c r="A52" s="199"/>
      <c r="B52" s="200"/>
      <c r="C52" s="201"/>
      <c r="D52" s="196"/>
      <c r="E52" s="193"/>
      <c r="F52" s="146"/>
      <c r="G52" s="147"/>
      <c r="H52" s="193"/>
      <c r="I52" s="146"/>
      <c r="J52" s="147"/>
      <c r="K52" s="193"/>
      <c r="L52" s="146"/>
      <c r="M52" s="147"/>
      <c r="N52" s="194"/>
      <c r="O52" s="28"/>
      <c r="P52" s="29"/>
      <c r="Q52" s="194"/>
      <c r="R52" s="28"/>
      <c r="S52" s="29"/>
      <c r="T52" s="197"/>
      <c r="U52" s="198"/>
      <c r="V52" s="191"/>
      <c r="W52" s="192"/>
    </row>
    <row r="53" spans="1:36" ht="14.25" hidden="1" customHeight="1" thickTop="1" thickBot="1" x14ac:dyDescent="0.25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201"/>
      <c r="D53" s="196"/>
      <c r="E53" s="193"/>
      <c r="F53" s="146"/>
      <c r="G53" s="147"/>
      <c r="H53" s="193"/>
      <c r="I53" s="146"/>
      <c r="J53" s="147"/>
      <c r="K53" s="193"/>
      <c r="L53" s="146"/>
      <c r="M53" s="147"/>
      <c r="N53" s="193"/>
      <c r="O53" s="26"/>
      <c r="P53" s="27"/>
      <c r="Q53" s="193"/>
      <c r="R53" s="26"/>
      <c r="S53" s="27"/>
      <c r="T53" s="197">
        <f>F53+I53+O53+R53</f>
        <v>0</v>
      </c>
      <c r="U53" s="198">
        <f>F54+I54+O54+R54</f>
        <v>0</v>
      </c>
      <c r="V53" s="191">
        <f>G53+J53+P53+S53</f>
        <v>0</v>
      </c>
      <c r="W53" s="199"/>
    </row>
    <row r="54" spans="1:36" ht="14.25" hidden="1" customHeight="1" thickTop="1" thickBot="1" x14ac:dyDescent="0.25">
      <c r="A54" s="199"/>
      <c r="B54" s="200"/>
      <c r="C54" s="201"/>
      <c r="D54" s="196"/>
      <c r="E54" s="193"/>
      <c r="F54" s="146"/>
      <c r="G54" s="147"/>
      <c r="H54" s="193"/>
      <c r="I54" s="146"/>
      <c r="J54" s="147"/>
      <c r="K54" s="193"/>
      <c r="L54" s="146"/>
      <c r="M54" s="147"/>
      <c r="N54" s="194"/>
      <c r="O54" s="28"/>
      <c r="P54" s="29"/>
      <c r="Q54" s="194"/>
      <c r="R54" s="28"/>
      <c r="S54" s="29"/>
      <c r="T54" s="197"/>
      <c r="U54" s="198"/>
      <c r="V54" s="191"/>
      <c r="W54" s="199"/>
    </row>
    <row r="55" spans="1:36" ht="13.5" hidden="1" customHeight="1" thickTop="1" thickBot="1" x14ac:dyDescent="0.25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201"/>
      <c r="D55" s="196"/>
      <c r="E55" s="193"/>
      <c r="F55" s="146"/>
      <c r="G55" s="147"/>
      <c r="H55" s="193"/>
      <c r="I55" s="146"/>
      <c r="J55" s="147"/>
      <c r="K55" s="193"/>
      <c r="L55" s="146"/>
      <c r="M55" s="147"/>
      <c r="N55" s="193"/>
      <c r="O55" s="26"/>
      <c r="P55" s="27"/>
      <c r="Q55" s="193"/>
      <c r="R55" s="26"/>
      <c r="S55" s="27"/>
      <c r="T55" s="197">
        <f>F55+I55+O55+R55</f>
        <v>0</v>
      </c>
      <c r="U55" s="198">
        <f>F56+I56+O56+R56</f>
        <v>0</v>
      </c>
      <c r="V55" s="191">
        <f>G55+J55+P55+S55</f>
        <v>0</v>
      </c>
      <c r="W55" s="192"/>
    </row>
    <row r="56" spans="1:36" ht="14.25" hidden="1" customHeight="1" thickTop="1" thickBot="1" x14ac:dyDescent="0.25">
      <c r="A56" s="199"/>
      <c r="B56" s="200"/>
      <c r="C56" s="201"/>
      <c r="D56" s="196"/>
      <c r="E56" s="193"/>
      <c r="F56" s="146"/>
      <c r="G56" s="147"/>
      <c r="H56" s="193"/>
      <c r="I56" s="146"/>
      <c r="J56" s="147"/>
      <c r="K56" s="193"/>
      <c r="L56" s="146"/>
      <c r="M56" s="147"/>
      <c r="N56" s="194"/>
      <c r="O56" s="28"/>
      <c r="P56" s="29"/>
      <c r="Q56" s="194"/>
      <c r="R56" s="28"/>
      <c r="S56" s="29"/>
      <c r="T56" s="197"/>
      <c r="U56" s="198"/>
      <c r="V56" s="191"/>
      <c r="W56" s="192"/>
    </row>
    <row r="57" spans="1:36" ht="14.25" hidden="1" customHeight="1" thickTop="1" thickBot="1" x14ac:dyDescent="0.25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201"/>
      <c r="D57" s="196"/>
      <c r="E57" s="193"/>
      <c r="F57" s="146"/>
      <c r="G57" s="147"/>
      <c r="H57" s="193"/>
      <c r="I57" s="146"/>
      <c r="J57" s="147"/>
      <c r="K57" s="193"/>
      <c r="L57" s="146"/>
      <c r="M57" s="147"/>
      <c r="N57" s="202"/>
      <c r="O57" s="30"/>
      <c r="P57" s="31"/>
      <c r="Q57" s="202"/>
      <c r="R57" s="30"/>
      <c r="S57" s="31"/>
      <c r="T57" s="197">
        <f>F57+I57+O57+R57</f>
        <v>0</v>
      </c>
      <c r="U57" s="198">
        <f>F58+I58+O58+R58</f>
        <v>0</v>
      </c>
      <c r="V57" s="191">
        <f>G57+J57+P57+S57</f>
        <v>0</v>
      </c>
      <c r="W57" s="192"/>
    </row>
    <row r="58" spans="1:36" ht="14.25" hidden="1" customHeight="1" thickTop="1" thickBot="1" x14ac:dyDescent="0.25">
      <c r="A58" s="199"/>
      <c r="B58" s="200"/>
      <c r="C58" s="201"/>
      <c r="D58" s="196"/>
      <c r="E58" s="193"/>
      <c r="F58" s="146"/>
      <c r="G58" s="147"/>
      <c r="H58" s="193"/>
      <c r="I58" s="146"/>
      <c r="J58" s="147"/>
      <c r="K58" s="193"/>
      <c r="L58" s="146"/>
      <c r="M58" s="147"/>
      <c r="N58" s="193"/>
      <c r="O58" s="32"/>
      <c r="P58" s="33"/>
      <c r="Q58" s="193"/>
      <c r="R58" s="32"/>
      <c r="S58" s="33"/>
      <c r="T58" s="197"/>
      <c r="U58" s="198"/>
      <c r="V58" s="191"/>
      <c r="W58" s="192"/>
    </row>
    <row r="59" spans="1:36" ht="14.25" hidden="1" customHeight="1" thickTop="1" thickBot="1" x14ac:dyDescent="0.25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201"/>
      <c r="D59" s="196"/>
      <c r="E59" s="193"/>
      <c r="F59" s="146"/>
      <c r="G59" s="147"/>
      <c r="H59" s="193"/>
      <c r="I59" s="146"/>
      <c r="J59" s="147"/>
      <c r="K59" s="193"/>
      <c r="L59" s="146"/>
      <c r="M59" s="147"/>
      <c r="N59" s="193"/>
      <c r="O59" s="26"/>
      <c r="P59" s="27"/>
      <c r="Q59" s="193"/>
      <c r="R59" s="26"/>
      <c r="S59" s="27"/>
      <c r="T59" s="197">
        <f>F59+I59+O59+R59</f>
        <v>0</v>
      </c>
      <c r="U59" s="198">
        <f>F60+I60+O60+R60</f>
        <v>0</v>
      </c>
      <c r="V59" s="191">
        <f>G59+J59+P59+S59</f>
        <v>0</v>
      </c>
      <c r="W59" s="192"/>
    </row>
    <row r="60" spans="1:36" ht="14.25" hidden="1" customHeight="1" thickTop="1" thickBot="1" x14ac:dyDescent="0.25">
      <c r="A60" s="199"/>
      <c r="B60" s="200"/>
      <c r="C60" s="201"/>
      <c r="D60" s="196"/>
      <c r="E60" s="193"/>
      <c r="F60" s="146"/>
      <c r="G60" s="147"/>
      <c r="H60" s="193"/>
      <c r="I60" s="146"/>
      <c r="J60" s="147"/>
      <c r="K60" s="193"/>
      <c r="L60" s="146"/>
      <c r="M60" s="147"/>
      <c r="N60" s="194"/>
      <c r="O60" s="28"/>
      <c r="P60" s="29"/>
      <c r="Q60" s="194"/>
      <c r="R60" s="28"/>
      <c r="S60" s="29"/>
      <c r="T60" s="197"/>
      <c r="U60" s="198"/>
      <c r="V60" s="191"/>
      <c r="W60" s="192"/>
    </row>
    <row r="61" spans="1:36" ht="14.25" hidden="1" customHeight="1" thickTop="1" thickBot="1" x14ac:dyDescent="0.25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201"/>
      <c r="D61" s="196"/>
      <c r="E61" s="193"/>
      <c r="F61" s="146"/>
      <c r="G61" s="147"/>
      <c r="H61" s="193"/>
      <c r="I61" s="146"/>
      <c r="J61" s="147"/>
      <c r="K61" s="193"/>
      <c r="L61" s="146"/>
      <c r="M61" s="147"/>
      <c r="N61" s="202"/>
      <c r="O61" s="30"/>
      <c r="P61" s="31"/>
      <c r="Q61" s="202"/>
      <c r="R61" s="30"/>
      <c r="S61" s="31"/>
      <c r="T61" s="197">
        <f>F61+I61+O61+R61</f>
        <v>0</v>
      </c>
      <c r="U61" s="198">
        <f>F62+I62+O62+R62</f>
        <v>0</v>
      </c>
      <c r="V61" s="191">
        <f>G61+J61+P61+S61</f>
        <v>0</v>
      </c>
      <c r="W61" s="192"/>
    </row>
    <row r="62" spans="1:36" ht="14.25" hidden="1" customHeight="1" thickTop="1" thickBot="1" x14ac:dyDescent="0.25">
      <c r="A62" s="199"/>
      <c r="B62" s="200"/>
      <c r="C62" s="201"/>
      <c r="D62" s="196"/>
      <c r="E62" s="193"/>
      <c r="F62" s="146"/>
      <c r="G62" s="147"/>
      <c r="H62" s="193"/>
      <c r="I62" s="146"/>
      <c r="J62" s="147"/>
      <c r="K62" s="193"/>
      <c r="L62" s="146"/>
      <c r="M62" s="147"/>
      <c r="N62" s="193"/>
      <c r="O62" s="32"/>
      <c r="P62" s="33"/>
      <c r="Q62" s="193"/>
      <c r="R62" s="32"/>
      <c r="S62" s="33"/>
      <c r="T62" s="197"/>
      <c r="U62" s="198"/>
      <c r="V62" s="191"/>
      <c r="W62" s="192"/>
    </row>
    <row r="63" spans="1:36" ht="21.75" hidden="1" customHeight="1" thickTop="1" thickBot="1" x14ac:dyDescent="0.25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 x14ac:dyDescent="0.25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5" thickBot="1" x14ac:dyDescent="0.25">
      <c r="B66" t="str">
        <f>[1]List1!$A$173</f>
        <v>Vysvětlení</v>
      </c>
      <c r="E66" s="180">
        <v>2</v>
      </c>
      <c r="F66" s="148">
        <v>3</v>
      </c>
      <c r="G66" s="149">
        <v>1</v>
      </c>
      <c r="N66" s="182">
        <v>6</v>
      </c>
      <c r="O66" s="184">
        <v>24</v>
      </c>
      <c r="P66" s="186">
        <f>A66+D66+G66+J66+M66</f>
        <v>1</v>
      </c>
      <c r="S66" s="188">
        <v>6</v>
      </c>
      <c r="T66" s="188">
        <v>6</v>
      </c>
      <c r="U66" s="189">
        <v>18</v>
      </c>
      <c r="V66" s="190">
        <v>2</v>
      </c>
      <c r="AJ66" s="55"/>
    </row>
    <row r="67" spans="2:118" ht="13.5" thickBot="1" x14ac:dyDescent="0.25">
      <c r="E67" s="181"/>
      <c r="F67" s="150">
        <v>10</v>
      </c>
      <c r="G67" s="151"/>
      <c r="N67" s="183"/>
      <c r="O67" s="185"/>
      <c r="P67" s="187"/>
      <c r="S67" s="188"/>
      <c r="T67" s="188"/>
      <c r="U67" s="189"/>
      <c r="V67" s="19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">
      <c r="J70" s="160"/>
      <c r="AJ70" s="55"/>
    </row>
    <row r="71" spans="2:118" x14ac:dyDescent="0.2">
      <c r="J71" s="160"/>
      <c r="AJ71" s="55"/>
    </row>
    <row r="72" spans="2:118" x14ac:dyDescent="0.2">
      <c r="AJ72" s="55"/>
    </row>
    <row r="73" spans="2:118" x14ac:dyDescent="0.2">
      <c r="C73" s="152">
        <v>2</v>
      </c>
      <c r="E73" t="str">
        <f>[1]List1!$A$174</f>
        <v>los soupeře</v>
      </c>
      <c r="L73" s="152">
        <v>6</v>
      </c>
      <c r="N73" t="str">
        <f>[1]List1!$A$178</f>
        <v>součet bodu</v>
      </c>
      <c r="Q73" s="152">
        <v>6</v>
      </c>
      <c r="S73" t="str">
        <f>[1]List1!$A$178</f>
        <v>součet bodu</v>
      </c>
      <c r="T73" t="str">
        <f>[1]List1!$A$178</f>
        <v>součet bodu</v>
      </c>
      <c r="AJ73" s="55"/>
    </row>
    <row r="74" spans="2:118" x14ac:dyDescent="0.2">
      <c r="C74" s="152"/>
      <c r="L74" s="152"/>
      <c r="Q74" s="152"/>
    </row>
    <row r="75" spans="2:118" x14ac:dyDescent="0.2">
      <c r="C75" s="152">
        <v>3</v>
      </c>
      <c r="E75" t="str">
        <f>[1]List1!$A$175</f>
        <v>body</v>
      </c>
      <c r="L75" s="152">
        <v>18</v>
      </c>
      <c r="N75" t="str">
        <f>[1]List1!$A$179</f>
        <v>součet technických bodů</v>
      </c>
      <c r="Q75" s="152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">
      <c r="C76" s="152"/>
      <c r="L76" s="152"/>
      <c r="Q76" s="152"/>
    </row>
    <row r="77" spans="2:118" x14ac:dyDescent="0.2">
      <c r="C77" s="152">
        <v>10</v>
      </c>
      <c r="E77" t="str">
        <f>[1]List1!$A$176</f>
        <v>technické body</v>
      </c>
      <c r="L77" s="152">
        <v>2</v>
      </c>
      <c r="N77" t="str">
        <f>[1]List1!$A$180</f>
        <v>součet vítězství</v>
      </c>
      <c r="Q77" s="152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">
      <c r="C78" s="152"/>
    </row>
    <row r="79" spans="2:118" x14ac:dyDescent="0.2">
      <c r="C79" s="152">
        <v>1</v>
      </c>
      <c r="E79" t="str">
        <f>[1]List1!$A$181</f>
        <v>napomínání "O"</v>
      </c>
    </row>
    <row r="82" spans="1:1" x14ac:dyDescent="0.2">
      <c r="A82" t="str">
        <f>'[2]Základní údaje'!$B$7</f>
        <v xml:space="preserve">Nový Jičín,  7.5.2022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2.75" x14ac:dyDescent="0.2"/>
  <cols>
    <col min="1" max="2" width="9.140625" style="170"/>
    <col min="3" max="3" width="11.28515625" style="170" bestFit="1" customWidth="1"/>
    <col min="4" max="7" width="9.140625" style="170"/>
    <col min="8" max="9" width="9.140625" style="55"/>
    <col min="10" max="10" width="9.140625" style="170"/>
    <col min="11" max="12" width="9.140625" style="55"/>
    <col min="13" max="14" width="9.140625" style="170"/>
    <col min="15" max="15" width="9.140625" style="55"/>
    <col min="16" max="17" width="9.140625" style="170"/>
    <col min="18" max="18" width="9.140625" style="55"/>
    <col min="19" max="20" width="9.140625" style="170"/>
  </cols>
  <sheetData>
    <row r="1" spans="1:20" x14ac:dyDescent="0.2">
      <c r="A1" s="170" t="str">
        <f>[1]List1!$A$47</f>
        <v>žíněnka</v>
      </c>
      <c r="B1" s="170" t="e">
        <f>#REF!</f>
        <v>#REF!</v>
      </c>
      <c r="D1" s="174" t="s">
        <v>34</v>
      </c>
      <c r="E1" s="174"/>
      <c r="G1" s="174" t="s">
        <v>35</v>
      </c>
      <c r="H1" s="174"/>
      <c r="J1" s="174" t="s">
        <v>36</v>
      </c>
      <c r="K1" s="174"/>
    </row>
    <row r="2" spans="1:20" x14ac:dyDescent="0.2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[4]Strategie!$B3</f>
        <v>0</v>
      </c>
      <c r="N5" s="170">
        <f>[4]Strategie!$H3</f>
        <v>0</v>
      </c>
      <c r="P5" s="170">
        <f>[4]Strategie!$B3</f>
        <v>0</v>
      </c>
      <c r="Q5" s="170">
        <f>[4]Strategie!$H3</f>
        <v>0</v>
      </c>
      <c r="S5" s="170">
        <f>[4]Strategie!$B3</f>
        <v>0</v>
      </c>
      <c r="T5" s="170">
        <f>[4]Strategie!$H3</f>
        <v>0</v>
      </c>
    </row>
    <row r="6" spans="1:20" x14ac:dyDescent="0.2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 t="str">
        <f>[4]Strategie!$B4</f>
        <v>kategorie      a styl</v>
      </c>
      <c r="N6" s="170">
        <f>[4]Strategie!$H4</f>
        <v>0</v>
      </c>
      <c r="P6" s="170" t="str">
        <f>[4]Strategie!$B4</f>
        <v>kategorie      a styl</v>
      </c>
      <c r="Q6" s="170">
        <f>[4]Strategie!$H4</f>
        <v>0</v>
      </c>
      <c r="S6" s="170" t="str">
        <f>[4]Strategie!$B4</f>
        <v>kategorie      a styl</v>
      </c>
      <c r="T6" s="170">
        <f>[4]Strategie!$H4</f>
        <v>0</v>
      </c>
    </row>
    <row r="7" spans="1:20" x14ac:dyDescent="0.2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 t="str">
        <f>[4]Strategie!$B5</f>
        <v>ž-jun</v>
      </c>
      <c r="N7" s="170" t="str">
        <f>[4]Strategie!$H5</f>
        <v/>
      </c>
      <c r="P7" s="170" t="str">
        <f>[4]Strategie!$B5</f>
        <v>ž-jun</v>
      </c>
      <c r="Q7" s="170" t="str">
        <f>[4]Strategie!$H5</f>
        <v/>
      </c>
      <c r="S7" s="170" t="str">
        <f>[4]Strategie!$B5</f>
        <v>ž-jun</v>
      </c>
      <c r="T7" s="170" t="str">
        <f>[4]Strategie!$H5</f>
        <v/>
      </c>
    </row>
    <row r="8" spans="1:20" x14ac:dyDescent="0.2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 t="str">
        <f>[4]Strategie!$B6</f>
        <v>C příp</v>
      </c>
      <c r="N8" s="170" t="str">
        <f>[4]Strategie!$H6</f>
        <v/>
      </c>
      <c r="P8" s="170" t="str">
        <f>[4]Strategie!$B6</f>
        <v>C příp</v>
      </c>
      <c r="Q8" s="170" t="str">
        <f>[4]Strategie!$H6</f>
        <v/>
      </c>
      <c r="S8" s="170" t="str">
        <f>[4]Strategie!$B6</f>
        <v>C příp</v>
      </c>
      <c r="T8" s="170" t="str">
        <f>[4]Strategie!$H6</f>
        <v/>
      </c>
    </row>
    <row r="9" spans="1:20" x14ac:dyDescent="0.2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 t="str">
        <f>[4]Strategie!$B7</f>
        <v>C příp</v>
      </c>
      <c r="N9" s="170" t="str">
        <f>[4]Strategie!$H7</f>
        <v/>
      </c>
      <c r="P9" s="170" t="str">
        <f>[4]Strategie!$B7</f>
        <v>C příp</v>
      </c>
      <c r="Q9" s="170" t="str">
        <f>[4]Strategie!$H7</f>
        <v/>
      </c>
      <c r="S9" s="170" t="str">
        <f>[4]Strategie!$B7</f>
        <v>C příp</v>
      </c>
      <c r="T9" s="170" t="str">
        <f>[4]Strategie!$H7</f>
        <v/>
      </c>
    </row>
    <row r="10" spans="1:20" x14ac:dyDescent="0.2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 t="str">
        <f>[4]Strategie!$B8</f>
        <v>C příp</v>
      </c>
      <c r="N10" s="170" t="str">
        <f>[4]Strategie!$H8</f>
        <v/>
      </c>
      <c r="P10" s="170" t="str">
        <f>[4]Strategie!$B8</f>
        <v>C příp</v>
      </c>
      <c r="Q10" s="170" t="str">
        <f>[4]Strategie!$H8</f>
        <v/>
      </c>
      <c r="S10" s="170" t="str">
        <f>[4]Strategie!$B8</f>
        <v>C příp</v>
      </c>
      <c r="T10" s="170" t="str">
        <f>[4]Strategie!$H8</f>
        <v/>
      </c>
    </row>
    <row r="11" spans="1:20" x14ac:dyDescent="0.2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 t="str">
        <f>[4]Strategie!$B9</f>
        <v>C příp</v>
      </c>
      <c r="N11" s="170" t="str">
        <f>[4]Strategie!$H9</f>
        <v/>
      </c>
      <c r="P11" s="170" t="str">
        <f>[4]Strategie!$B9</f>
        <v>C příp</v>
      </c>
      <c r="Q11" s="170" t="str">
        <f>[4]Strategie!$H9</f>
        <v/>
      </c>
      <c r="S11" s="170" t="str">
        <f>[4]Strategie!$B9</f>
        <v>C příp</v>
      </c>
      <c r="T11" s="170" t="str">
        <f>[4]Strategie!$H9</f>
        <v/>
      </c>
    </row>
    <row r="12" spans="1:20" x14ac:dyDescent="0.2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 t="str">
        <f>[4]Strategie!$B10</f>
        <v>C příp</v>
      </c>
      <c r="N12" s="170" t="str">
        <f>[4]Strategie!$H10</f>
        <v/>
      </c>
      <c r="P12" s="170" t="str">
        <f>[4]Strategie!$B10</f>
        <v>C příp</v>
      </c>
      <c r="Q12" s="170" t="str">
        <f>[4]Strategie!$H10</f>
        <v/>
      </c>
      <c r="S12" s="170" t="str">
        <f>[4]Strategie!$B10</f>
        <v>C příp</v>
      </c>
      <c r="T12" s="170" t="str">
        <f>[4]Strategie!$H10</f>
        <v/>
      </c>
    </row>
    <row r="13" spans="1:20" x14ac:dyDescent="0.2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 t="str">
        <f>[4]Strategie!$B11</f>
        <v>B příp</v>
      </c>
      <c r="N13" s="170" t="str">
        <f>[4]Strategie!$H11</f>
        <v/>
      </c>
      <c r="P13" s="170" t="str">
        <f>[4]Strategie!$B11</f>
        <v>B příp</v>
      </c>
      <c r="Q13" s="170" t="str">
        <f>[4]Strategie!$H11</f>
        <v/>
      </c>
      <c r="S13" s="170" t="str">
        <f>[4]Strategie!$B11</f>
        <v>B příp</v>
      </c>
      <c r="T13" s="170" t="str">
        <f>[4]Strategie!$H11</f>
        <v/>
      </c>
    </row>
    <row r="14" spans="1:20" x14ac:dyDescent="0.2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 t="str">
        <f>[4]Strategie!$B12</f>
        <v>B příp</v>
      </c>
      <c r="N14" s="170" t="str">
        <f>[4]Strategie!$H12</f>
        <v/>
      </c>
      <c r="P14" s="170" t="str">
        <f>[4]Strategie!$B12</f>
        <v>B příp</v>
      </c>
      <c r="Q14" s="170" t="str">
        <f>[4]Strategie!$H12</f>
        <v/>
      </c>
      <c r="S14" s="170" t="str">
        <f>[4]Strategie!$B12</f>
        <v>B příp</v>
      </c>
      <c r="T14" s="170" t="str">
        <f>[4]Strategie!$H12</f>
        <v/>
      </c>
    </row>
    <row r="15" spans="1:20" x14ac:dyDescent="0.2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 t="str">
        <f>[4]Strategie!$B13</f>
        <v>B příp</v>
      </c>
      <c r="N15" s="170" t="str">
        <f>[4]Strategie!$H13</f>
        <v/>
      </c>
      <c r="P15" s="170" t="str">
        <f>[4]Strategie!$B13</f>
        <v>B příp</v>
      </c>
      <c r="Q15" s="170" t="str">
        <f>[4]Strategie!$H13</f>
        <v/>
      </c>
      <c r="S15" s="170" t="str">
        <f>[4]Strategie!$B13</f>
        <v>B příp</v>
      </c>
      <c r="T15" s="170" t="str">
        <f>[4]Strategie!$H13</f>
        <v/>
      </c>
    </row>
    <row r="16" spans="1:20" x14ac:dyDescent="0.2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 t="str">
        <f>[4]Strategie!$B14</f>
        <v>B příp</v>
      </c>
      <c r="N16" s="170" t="str">
        <f>[4]Strategie!$H14</f>
        <v/>
      </c>
      <c r="P16" s="170" t="str">
        <f>[4]Strategie!$B14</f>
        <v>B příp</v>
      </c>
      <c r="Q16" s="170" t="str">
        <f>[4]Strategie!$H14</f>
        <v/>
      </c>
      <c r="S16" s="170" t="str">
        <f>[4]Strategie!$B14</f>
        <v>B příp</v>
      </c>
      <c r="T16" s="170" t="str">
        <f>[4]Strategie!$H14</f>
        <v/>
      </c>
    </row>
    <row r="17" spans="1:20" x14ac:dyDescent="0.2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 t="str">
        <f>[4]Strategie!$B15</f>
        <v>B příp</v>
      </c>
      <c r="N17" s="170" t="str">
        <f>[4]Strategie!$H15</f>
        <v/>
      </c>
      <c r="P17" s="170" t="str">
        <f>[4]Strategie!$B15</f>
        <v>B příp</v>
      </c>
      <c r="Q17" s="170" t="str">
        <f>[4]Strategie!$H15</f>
        <v/>
      </c>
      <c r="S17" s="170" t="str">
        <f>[4]Strategie!$B15</f>
        <v>B příp</v>
      </c>
      <c r="T17" s="170" t="str">
        <f>[4]Strategie!$H15</f>
        <v/>
      </c>
    </row>
    <row r="18" spans="1:20" x14ac:dyDescent="0.2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 t="str">
        <f>[4]Strategie!$B16</f>
        <v>B příp</v>
      </c>
      <c r="N18" s="170" t="str">
        <f>[4]Strategie!$H16</f>
        <v/>
      </c>
      <c r="P18" s="170" t="str">
        <f>[4]Strategie!$B16</f>
        <v>B příp</v>
      </c>
      <c r="Q18" s="170" t="str">
        <f>[4]Strategie!$H16</f>
        <v/>
      </c>
      <c r="S18" s="170" t="str">
        <f>[4]Strategie!$B16</f>
        <v>B příp</v>
      </c>
      <c r="T18" s="170" t="str">
        <f>[4]Strategie!$H16</f>
        <v/>
      </c>
    </row>
    <row r="19" spans="1:20" x14ac:dyDescent="0.2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 t="str">
        <f>[4]Strategie!$B17</f>
        <v>B příp</v>
      </c>
      <c r="N19" s="170" t="str">
        <f>[4]Strategie!$H17</f>
        <v/>
      </c>
      <c r="P19" s="170" t="str">
        <f>[4]Strategie!$B17</f>
        <v>B příp</v>
      </c>
      <c r="Q19" s="170" t="str">
        <f>[4]Strategie!$H17</f>
        <v/>
      </c>
      <c r="S19" s="170" t="str">
        <f>[4]Strategie!$B17</f>
        <v>B příp</v>
      </c>
      <c r="T19" s="170" t="str">
        <f>[4]Strategie!$H17</f>
        <v/>
      </c>
    </row>
    <row r="20" spans="1:20" x14ac:dyDescent="0.2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 t="str">
        <f>[4]Strategie!$B18</f>
        <v>B příp</v>
      </c>
      <c r="N20" s="170" t="str">
        <f>[4]Strategie!$H18</f>
        <v/>
      </c>
      <c r="P20" s="170" t="str">
        <f>[4]Strategie!$B18</f>
        <v>B příp</v>
      </c>
      <c r="Q20" s="170" t="str">
        <f>[4]Strategie!$H18</f>
        <v/>
      </c>
      <c r="S20" s="170" t="str">
        <f>[4]Strategie!$B18</f>
        <v>B příp</v>
      </c>
      <c r="T20" s="170" t="str">
        <f>[4]Strategie!$H18</f>
        <v/>
      </c>
    </row>
    <row r="21" spans="1:20" x14ac:dyDescent="0.2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 t="str">
        <f>[4]Strategie!$B19</f>
        <v>A příp</v>
      </c>
      <c r="N21" s="170" t="str">
        <f>[4]Strategie!$H19</f>
        <v/>
      </c>
      <c r="P21" s="170" t="str">
        <f>[4]Strategie!$B19</f>
        <v>A příp</v>
      </c>
      <c r="Q21" s="170" t="str">
        <f>[4]Strategie!$H19</f>
        <v/>
      </c>
      <c r="S21" s="170" t="str">
        <f>[4]Strategie!$B19</f>
        <v>A příp</v>
      </c>
      <c r="T21" s="170" t="str">
        <f>[4]Strategie!$H19</f>
        <v/>
      </c>
    </row>
    <row r="22" spans="1:20" x14ac:dyDescent="0.2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 t="str">
        <f>[4]Strategie!$B20</f>
        <v>A příp</v>
      </c>
      <c r="N22" s="170" t="str">
        <f>[4]Strategie!$H20</f>
        <v/>
      </c>
      <c r="P22" s="170" t="str">
        <f>[4]Strategie!$B20</f>
        <v>A příp</v>
      </c>
      <c r="Q22" s="170" t="str">
        <f>[4]Strategie!$H20</f>
        <v/>
      </c>
      <c r="S22" s="170" t="str">
        <f>[4]Strategie!$B20</f>
        <v>A příp</v>
      </c>
      <c r="T22" s="170" t="str">
        <f>[4]Strategie!$H20</f>
        <v/>
      </c>
    </row>
    <row r="23" spans="1:20" x14ac:dyDescent="0.2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 t="str">
        <f>[4]Strategie!$B21</f>
        <v>A příp</v>
      </c>
      <c r="N23" s="170" t="str">
        <f>[4]Strategie!$H21</f>
        <v/>
      </c>
      <c r="P23" s="170" t="str">
        <f>[4]Strategie!$B21</f>
        <v>A příp</v>
      </c>
      <c r="Q23" s="170" t="str">
        <f>[4]Strategie!$H21</f>
        <v/>
      </c>
      <c r="S23" s="170" t="str">
        <f>[4]Strategie!$B21</f>
        <v>A příp</v>
      </c>
      <c r="T23" s="170" t="str">
        <f>[4]Strategie!$H21</f>
        <v/>
      </c>
    </row>
    <row r="24" spans="1:20" x14ac:dyDescent="0.2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 t="str">
        <f>[4]Strategie!$B22</f>
        <v>A příp</v>
      </c>
      <c r="N24" s="170" t="str">
        <f>[4]Strategie!$H22</f>
        <v/>
      </c>
      <c r="P24" s="170" t="str">
        <f>[4]Strategie!$B22</f>
        <v>A příp</v>
      </c>
      <c r="Q24" s="170" t="str">
        <f>[4]Strategie!$H22</f>
        <v/>
      </c>
      <c r="S24" s="170" t="str">
        <f>[4]Strategie!$B22</f>
        <v>A příp</v>
      </c>
      <c r="T24" s="170" t="str">
        <f>[4]Strategie!$H22</f>
        <v/>
      </c>
    </row>
    <row r="25" spans="1:20" x14ac:dyDescent="0.2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 t="str">
        <f>[4]Strategie!$B23</f>
        <v>A příp</v>
      </c>
      <c r="N25" s="170" t="str">
        <f>[4]Strategie!$H23</f>
        <v/>
      </c>
      <c r="P25" s="170" t="str">
        <f>[4]Strategie!$B23</f>
        <v>A příp</v>
      </c>
      <c r="Q25" s="170" t="str">
        <f>[4]Strategie!$H23</f>
        <v/>
      </c>
      <c r="S25" s="170" t="str">
        <f>[4]Strategie!$B23</f>
        <v>A příp</v>
      </c>
      <c r="T25" s="170" t="str">
        <f>[4]Strategie!$H23</f>
        <v/>
      </c>
    </row>
    <row r="26" spans="1:20" x14ac:dyDescent="0.2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 t="str">
        <f>[4]Strategie!$B24</f>
        <v>A příp</v>
      </c>
      <c r="N26" s="170" t="str">
        <f>[4]Strategie!$H24</f>
        <v/>
      </c>
      <c r="P26" s="170" t="str">
        <f>[4]Strategie!$B24</f>
        <v>A příp</v>
      </c>
      <c r="Q26" s="170" t="str">
        <f>[4]Strategie!$H24</f>
        <v/>
      </c>
      <c r="S26" s="170" t="str">
        <f>[4]Strategie!$B24</f>
        <v>A příp</v>
      </c>
      <c r="T26" s="170" t="str">
        <f>[4]Strategie!$H24</f>
        <v/>
      </c>
    </row>
    <row r="27" spans="1:20" x14ac:dyDescent="0.2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 t="str">
        <f>[4]Strategie!$B25</f>
        <v>A příp</v>
      </c>
      <c r="N27" s="170" t="str">
        <f>[4]Strategie!$H25</f>
        <v/>
      </c>
      <c r="P27" s="170" t="str">
        <f>[4]Strategie!$B25</f>
        <v>A příp</v>
      </c>
      <c r="Q27" s="170" t="str">
        <f>[4]Strategie!$H25</f>
        <v/>
      </c>
      <c r="S27" s="170" t="str">
        <f>[4]Strategie!$B25</f>
        <v>A příp</v>
      </c>
      <c r="T27" s="170" t="str">
        <f>[4]Strategie!$H25</f>
        <v/>
      </c>
    </row>
    <row r="28" spans="1:20" x14ac:dyDescent="0.2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 t="str">
        <f>[4]Strategie!$B26</f>
        <v>ml.ž</v>
      </c>
      <c r="N28" s="170" t="str">
        <f>[4]Strategie!$H26</f>
        <v/>
      </c>
      <c r="P28" s="170" t="str">
        <f>[4]Strategie!$B26</f>
        <v>ml.ž</v>
      </c>
      <c r="Q28" s="170" t="str">
        <f>[4]Strategie!$H26</f>
        <v/>
      </c>
      <c r="S28" s="170" t="str">
        <f>[4]Strategie!$B26</f>
        <v>ml.ž</v>
      </c>
      <c r="T28" s="170" t="str">
        <f>[4]Strategie!$H26</f>
        <v/>
      </c>
    </row>
    <row r="29" spans="1:20" x14ac:dyDescent="0.2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 t="str">
        <f>[4]Strategie!$B27</f>
        <v>ml.ž</v>
      </c>
      <c r="N29" s="170" t="str">
        <f>[4]Strategie!$H27</f>
        <v/>
      </c>
      <c r="P29" s="170" t="str">
        <f>[4]Strategie!$B27</f>
        <v>ml.ž</v>
      </c>
      <c r="Q29" s="170" t="str">
        <f>[4]Strategie!$H27</f>
        <v/>
      </c>
      <c r="S29" s="170" t="str">
        <f>[4]Strategie!$B27</f>
        <v>ml.ž</v>
      </c>
      <c r="T29" s="170" t="str">
        <f>[4]Strategie!$H27</f>
        <v/>
      </c>
    </row>
    <row r="30" spans="1:20" x14ac:dyDescent="0.2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 t="str">
        <f>[4]Strategie!$B28</f>
        <v>ml.ž</v>
      </c>
      <c r="N30" s="170" t="str">
        <f>[4]Strategie!$H28</f>
        <v/>
      </c>
      <c r="P30" s="170" t="str">
        <f>[4]Strategie!$B28</f>
        <v>ml.ž</v>
      </c>
      <c r="Q30" s="170" t="str">
        <f>[4]Strategie!$H28</f>
        <v/>
      </c>
      <c r="S30" s="170" t="str">
        <f>[4]Strategie!$B28</f>
        <v>ml.ž</v>
      </c>
      <c r="T30" s="170" t="str">
        <f>[4]Strategie!$H28</f>
        <v/>
      </c>
    </row>
    <row r="31" spans="1:20" x14ac:dyDescent="0.2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 t="str">
        <f>[4]Strategie!$B29</f>
        <v>ml.ž</v>
      </c>
      <c r="N31" s="170" t="str">
        <f>[4]Strategie!$H29</f>
        <v/>
      </c>
      <c r="P31" s="170" t="str">
        <f>[4]Strategie!$B29</f>
        <v>ml.ž</v>
      </c>
      <c r="Q31" s="170" t="str">
        <f>[4]Strategie!$H29</f>
        <v/>
      </c>
      <c r="S31" s="170" t="str">
        <f>[4]Strategie!$B29</f>
        <v>ml.ž</v>
      </c>
      <c r="T31" s="170" t="str">
        <f>[4]Strategie!$H29</f>
        <v/>
      </c>
    </row>
    <row r="32" spans="1:20" x14ac:dyDescent="0.2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 t="str">
        <f>[4]Strategie!$B30</f>
        <v>ml.ž</v>
      </c>
      <c r="N32" s="170" t="str">
        <f>[4]Strategie!$H30</f>
        <v/>
      </c>
      <c r="P32" s="170" t="str">
        <f>[4]Strategie!$B30</f>
        <v>ml.ž</v>
      </c>
      <c r="Q32" s="170" t="str">
        <f>[4]Strategie!$H30</f>
        <v/>
      </c>
      <c r="S32" s="170" t="str">
        <f>[4]Strategie!$B30</f>
        <v>ml.ž</v>
      </c>
      <c r="T32" s="170" t="str">
        <f>[4]Strategie!$H30</f>
        <v/>
      </c>
    </row>
    <row r="33" spans="1:20" x14ac:dyDescent="0.2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 t="str">
        <f>[4]Strategie!$B31</f>
        <v>ml.ž</v>
      </c>
      <c r="N33" s="170" t="str">
        <f>[4]Strategie!$H31</f>
        <v/>
      </c>
      <c r="P33" s="170" t="str">
        <f>[4]Strategie!$B31</f>
        <v>ml.ž</v>
      </c>
      <c r="Q33" s="170" t="str">
        <f>[4]Strategie!$H31</f>
        <v/>
      </c>
      <c r="S33" s="170" t="str">
        <f>[4]Strategie!$B31</f>
        <v>ml.ž</v>
      </c>
      <c r="T33" s="170" t="str">
        <f>[4]Strategie!$H31</f>
        <v/>
      </c>
    </row>
    <row r="34" spans="1:20" x14ac:dyDescent="0.2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 t="str">
        <f>[4]Strategie!$B32</f>
        <v>ml.ž</v>
      </c>
      <c r="N34" s="170" t="str">
        <f>[4]Strategie!$H32</f>
        <v/>
      </c>
      <c r="P34" s="170" t="str">
        <f>[4]Strategie!$B32</f>
        <v>ml.ž</v>
      </c>
      <c r="Q34" s="170" t="str">
        <f>[4]Strategie!$H32</f>
        <v/>
      </c>
      <c r="S34" s="170" t="str">
        <f>[4]Strategie!$B32</f>
        <v>ml.ž</v>
      </c>
      <c r="T34" s="170" t="str">
        <f>[4]Strategie!$H32</f>
        <v/>
      </c>
    </row>
    <row r="35" spans="1:20" x14ac:dyDescent="0.2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 t="str">
        <f>[4]Strategie!$B33</f>
        <v>ml.ž</v>
      </c>
      <c r="N35" s="170" t="str">
        <f>[4]Strategie!$H33</f>
        <v/>
      </c>
      <c r="P35" s="170" t="str">
        <f>[4]Strategie!$B33</f>
        <v>ml.ž</v>
      </c>
      <c r="Q35" s="170" t="str">
        <f>[4]Strategie!$H33</f>
        <v/>
      </c>
      <c r="S35" s="170" t="str">
        <f>[4]Strategie!$B33</f>
        <v>ml.ž</v>
      </c>
      <c r="T35" s="170" t="str">
        <f>[4]Strategie!$H33</f>
        <v/>
      </c>
    </row>
    <row r="36" spans="1:20" x14ac:dyDescent="0.2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 t="str">
        <f>[4]Strategie!$B34</f>
        <v>ml.ž</v>
      </c>
      <c r="N36" s="170" t="str">
        <f>[4]Strategie!$H34</f>
        <v/>
      </c>
      <c r="P36" s="170" t="str">
        <f>[4]Strategie!$B34</f>
        <v>ml.ž</v>
      </c>
      <c r="Q36" s="170" t="str">
        <f>[4]Strategie!$H34</f>
        <v/>
      </c>
      <c r="S36" s="170" t="str">
        <f>[4]Strategie!$B34</f>
        <v>ml.ž</v>
      </c>
      <c r="T36" s="170" t="str">
        <f>[4]Strategie!$H34</f>
        <v/>
      </c>
    </row>
    <row r="37" spans="1:20" x14ac:dyDescent="0.2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 t="str">
        <f>[4]Strategie!$B35</f>
        <v>žák</v>
      </c>
      <c r="N37" s="170" t="str">
        <f>[4]Strategie!$H35</f>
        <v/>
      </c>
      <c r="P37" s="170" t="str">
        <f>[4]Strategie!$B35</f>
        <v>žák</v>
      </c>
      <c r="Q37" s="170" t="str">
        <f>[4]Strategie!$H35</f>
        <v/>
      </c>
      <c r="S37" s="170" t="str">
        <f>[4]Strategie!$B35</f>
        <v>žák</v>
      </c>
      <c r="T37" s="170" t="str">
        <f>[4]Strategie!$H35</f>
        <v/>
      </c>
    </row>
    <row r="38" spans="1:20" x14ac:dyDescent="0.2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 t="str">
        <f>[4]Strategie!$B36</f>
        <v>žák</v>
      </c>
      <c r="N38" s="170" t="str">
        <f>[4]Strategie!$H36</f>
        <v/>
      </c>
      <c r="P38" s="170" t="str">
        <f>[4]Strategie!$B36</f>
        <v>žák</v>
      </c>
      <c r="Q38" s="170" t="str">
        <f>[4]Strategie!$H36</f>
        <v/>
      </c>
      <c r="S38" s="170" t="str">
        <f>[4]Strategie!$B36</f>
        <v>žák</v>
      </c>
      <c r="T38" s="170" t="str">
        <f>[4]Strategie!$H36</f>
        <v/>
      </c>
    </row>
    <row r="39" spans="1:20" x14ac:dyDescent="0.2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 t="str">
        <f>[4]Strategie!$B37</f>
        <v>žák</v>
      </c>
      <c r="N39" s="170" t="str">
        <f>[4]Strategie!$H37</f>
        <v/>
      </c>
      <c r="P39" s="170" t="str">
        <f>[4]Strategie!$B37</f>
        <v>žák</v>
      </c>
      <c r="Q39" s="170" t="str">
        <f>[4]Strategie!$H37</f>
        <v/>
      </c>
      <c r="S39" s="170" t="str">
        <f>[4]Strategie!$B37</f>
        <v>žák</v>
      </c>
      <c r="T39" s="170" t="str">
        <f>[4]Strategie!$H37</f>
        <v/>
      </c>
    </row>
    <row r="40" spans="1:20" x14ac:dyDescent="0.2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 t="str">
        <f>[4]Strategie!$B38</f>
        <v>žák</v>
      </c>
      <c r="N40" s="170" t="str">
        <f>[4]Strategie!$H38</f>
        <v/>
      </c>
      <c r="P40" s="170" t="str">
        <f>[4]Strategie!$B38</f>
        <v>žák</v>
      </c>
      <c r="Q40" s="170" t="str">
        <f>[4]Strategie!$H38</f>
        <v/>
      </c>
      <c r="S40" s="170" t="str">
        <f>[4]Strategie!$B38</f>
        <v>žák</v>
      </c>
      <c r="T40" s="170" t="str">
        <f>[4]Strategie!$H38</f>
        <v/>
      </c>
    </row>
    <row r="41" spans="1:20" x14ac:dyDescent="0.2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 t="str">
        <f>[4]Strategie!$B39</f>
        <v>žák</v>
      </c>
      <c r="N41" s="170" t="str">
        <f>[4]Strategie!$H39</f>
        <v/>
      </c>
      <c r="P41" s="170" t="str">
        <f>[4]Strategie!$B39</f>
        <v>žák</v>
      </c>
      <c r="Q41" s="170" t="str">
        <f>[4]Strategie!$H39</f>
        <v/>
      </c>
      <c r="S41" s="170" t="str">
        <f>[4]Strategie!$B39</f>
        <v>žák</v>
      </c>
      <c r="T41" s="170" t="str">
        <f>[4]Strategie!$H39</f>
        <v/>
      </c>
    </row>
    <row r="42" spans="1:20" x14ac:dyDescent="0.2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 t="str">
        <f>[4]Strategie!$B40</f>
        <v>žák</v>
      </c>
      <c r="N42" s="170" t="str">
        <f>[4]Strategie!$H40</f>
        <v/>
      </c>
      <c r="P42" s="170" t="str">
        <f>[4]Strategie!$B40</f>
        <v>žák</v>
      </c>
      <c r="Q42" s="170" t="str">
        <f>[4]Strategie!$H40</f>
        <v/>
      </c>
      <c r="S42" s="170" t="str">
        <f>[4]Strategie!$B40</f>
        <v>žák</v>
      </c>
      <c r="T42" s="170" t="str">
        <f>[4]Strategie!$H40</f>
        <v/>
      </c>
    </row>
    <row r="43" spans="1:20" x14ac:dyDescent="0.2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 t="str">
        <f>[4]Strategie!$B41</f>
        <v>žák</v>
      </c>
      <c r="N43" s="170" t="str">
        <f>[4]Strategie!$H41</f>
        <v/>
      </c>
      <c r="P43" s="170" t="str">
        <f>[4]Strategie!$B41</f>
        <v>žák</v>
      </c>
      <c r="Q43" s="170" t="str">
        <f>[4]Strategie!$H41</f>
        <v/>
      </c>
      <c r="S43" s="170" t="str">
        <f>[4]Strategie!$B41</f>
        <v>žák</v>
      </c>
      <c r="T43" s="170" t="str">
        <f>[4]Strategie!$H41</f>
        <v/>
      </c>
    </row>
    <row r="44" spans="1:20" x14ac:dyDescent="0.2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[4]Strategie!$B42</f>
        <v>žák</v>
      </c>
      <c r="N44" s="170" t="str">
        <f>[4]Strategie!$H42</f>
        <v/>
      </c>
      <c r="P44" s="170" t="str">
        <f>[4]Strategie!$B42</f>
        <v>žák</v>
      </c>
      <c r="Q44" s="170" t="str">
        <f>[4]Strategie!$H42</f>
        <v/>
      </c>
      <c r="S44" s="170" t="str">
        <f>[4]Strategie!$B42</f>
        <v>žák</v>
      </c>
      <c r="T44" s="170" t="str">
        <f>[4]Strategie!$H42</f>
        <v/>
      </c>
    </row>
    <row r="45" spans="1:20" x14ac:dyDescent="0.2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[4]Strategie!$B43</f>
        <v>kad</v>
      </c>
      <c r="N45" s="170" t="str">
        <f>[4]Strategie!$H43</f>
        <v/>
      </c>
      <c r="P45" s="170" t="str">
        <f>[4]Strategie!$B43</f>
        <v>kad</v>
      </c>
      <c r="Q45" s="170" t="str">
        <f>[4]Strategie!$H43</f>
        <v/>
      </c>
      <c r="S45" s="170" t="str">
        <f>[4]Strategie!$B43</f>
        <v>kad</v>
      </c>
      <c r="T45" s="170" t="str">
        <f>[4]Strategie!$H43</f>
        <v/>
      </c>
    </row>
    <row r="46" spans="1:20" x14ac:dyDescent="0.2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[4]Strategie!$B44</f>
        <v>jun</v>
      </c>
      <c r="N46" s="170" t="str">
        <f>[4]Strategie!$H44</f>
        <v/>
      </c>
      <c r="P46" s="170" t="str">
        <f>[4]Strategie!$B44</f>
        <v>jun</v>
      </c>
      <c r="Q46" s="170" t="str">
        <f>[4]Strategie!$H44</f>
        <v/>
      </c>
      <c r="S46" s="170" t="str">
        <f>[4]Strategie!$B44</f>
        <v>jun</v>
      </c>
      <c r="T46" s="170" t="str">
        <f>[4]Strategie!$H44</f>
        <v/>
      </c>
    </row>
    <row r="47" spans="1:20" x14ac:dyDescent="0.2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[4]Strategie!$B45</f>
        <v>Jun</v>
      </c>
      <c r="N47" s="170" t="str">
        <f>[4]Strategie!$H45</f>
        <v/>
      </c>
      <c r="P47" s="170" t="str">
        <f>[4]Strategie!$B45</f>
        <v>Jun</v>
      </c>
      <c r="Q47" s="170" t="str">
        <f>[4]Strategie!$H45</f>
        <v/>
      </c>
      <c r="S47" s="170" t="str">
        <f>[4]Strategie!$B45</f>
        <v>Jun</v>
      </c>
      <c r="T47" s="170" t="str">
        <f>[4]Strategie!$H45</f>
        <v/>
      </c>
    </row>
    <row r="48" spans="1:20" x14ac:dyDescent="0.2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[4]Strategie!$B46</f>
        <v>jun</v>
      </c>
      <c r="N48" s="170" t="str">
        <f>[4]Strategie!$H46</f>
        <v/>
      </c>
      <c r="P48" s="170" t="str">
        <f>[4]Strategie!$B46</f>
        <v>jun</v>
      </c>
      <c r="Q48" s="170" t="str">
        <f>[4]Strategie!$H46</f>
        <v/>
      </c>
      <c r="S48" s="170" t="str">
        <f>[4]Strategie!$B46</f>
        <v>jun</v>
      </c>
      <c r="T48" s="170" t="str">
        <f>[4]Strategie!$H46</f>
        <v/>
      </c>
    </row>
    <row r="49" spans="1:20" x14ac:dyDescent="0.2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[4]Strategie!$B47</f>
        <v/>
      </c>
      <c r="N49" s="170" t="str">
        <f>[4]Strategie!$H47</f>
        <v/>
      </c>
      <c r="P49" s="170" t="str">
        <f>[4]Strategie!$B47</f>
        <v/>
      </c>
      <c r="Q49" s="170" t="str">
        <f>[4]Strategie!$H47</f>
        <v/>
      </c>
      <c r="S49" s="170" t="str">
        <f>[4]Strategie!$B47</f>
        <v/>
      </c>
      <c r="T49" s="170" t="str">
        <f>[4]Strategie!$H47</f>
        <v/>
      </c>
    </row>
    <row r="50" spans="1:20" x14ac:dyDescent="0.2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[4]Strategie!$B48</f>
        <v/>
      </c>
      <c r="N50" s="170" t="str">
        <f>[4]Strategie!$H48</f>
        <v/>
      </c>
      <c r="P50" s="170" t="str">
        <f>[4]Strategie!$B48</f>
        <v/>
      </c>
      <c r="Q50" s="170" t="str">
        <f>[4]Strategie!$H48</f>
        <v/>
      </c>
      <c r="S50" s="170" t="str">
        <f>[4]Strategie!$B48</f>
        <v/>
      </c>
      <c r="T50" s="170" t="str">
        <f>[4]Strategie!$H48</f>
        <v/>
      </c>
    </row>
    <row r="51" spans="1:20" x14ac:dyDescent="0.2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[4]Strategie!$B49</f>
        <v/>
      </c>
      <c r="N51" s="170" t="str">
        <f>[4]Strategie!$H49</f>
        <v/>
      </c>
      <c r="P51" s="170" t="str">
        <f>[4]Strategie!$B49</f>
        <v/>
      </c>
      <c r="Q51" s="170" t="str">
        <f>[4]Strategie!$H49</f>
        <v/>
      </c>
      <c r="S51" s="170" t="str">
        <f>[4]Strategie!$B49</f>
        <v/>
      </c>
      <c r="T51" s="170" t="str">
        <f>[4]Strategie!$H49</f>
        <v/>
      </c>
    </row>
    <row r="52" spans="1:20" x14ac:dyDescent="0.2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[4]Strategie!$B50</f>
        <v/>
      </c>
      <c r="N52" s="170" t="str">
        <f>[4]Strategie!$H50</f>
        <v/>
      </c>
      <c r="P52" s="170" t="str">
        <f>[4]Strategie!$B50</f>
        <v/>
      </c>
      <c r="Q52" s="170" t="str">
        <f>[4]Strategie!$H50</f>
        <v/>
      </c>
      <c r="S52" s="170" t="str">
        <f>[4]Strategie!$B50</f>
        <v/>
      </c>
      <c r="T52" s="170" t="str">
        <f>[4]Strategie!$H50</f>
        <v/>
      </c>
    </row>
    <row r="53" spans="1:20" x14ac:dyDescent="0.2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[4]Strategie!$B51</f>
        <v/>
      </c>
      <c r="N53" s="170" t="str">
        <f>[4]Strategie!$H51</f>
        <v/>
      </c>
      <c r="P53" s="170" t="str">
        <f>[4]Strategie!$B51</f>
        <v/>
      </c>
      <c r="Q53" s="170" t="str">
        <f>[4]Strategie!$H51</f>
        <v/>
      </c>
      <c r="S53" s="170" t="str">
        <f>[4]Strategie!$B51</f>
        <v/>
      </c>
      <c r="T53" s="170" t="str">
        <f>[4]Strategie!$H51</f>
        <v/>
      </c>
    </row>
    <row r="54" spans="1:20" x14ac:dyDescent="0.2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[4]Strategie!$B52</f>
        <v/>
      </c>
      <c r="N54" s="170" t="str">
        <f>[4]Strategie!$H52</f>
        <v/>
      </c>
      <c r="P54" s="170" t="str">
        <f>[4]Strategie!$B52</f>
        <v/>
      </c>
      <c r="Q54" s="170" t="str">
        <f>[4]Strategie!$H52</f>
        <v/>
      </c>
      <c r="S54" s="170" t="str">
        <f>[4]Strategie!$B52</f>
        <v/>
      </c>
      <c r="T54" s="170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2022-05-07T16:52:40Z</cp:lastPrinted>
  <dcterms:created xsi:type="dcterms:W3CDTF">2002-01-25T08:02:23Z</dcterms:created>
  <dcterms:modified xsi:type="dcterms:W3CDTF">2022-05-09T04:37:13Z</dcterms:modified>
</cp:coreProperties>
</file>