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34CF0CD4-7E0A-4B8A-986F-7BF3397BA810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G7" i="20"/>
  <c r="H7" i="20" s="1"/>
  <c r="D7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D30" i="20" l="1"/>
  <c r="E30" i="20" s="1"/>
  <c r="G25" i="20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V10" i="4"/>
  <c r="BU10" i="4"/>
  <c r="BT10" i="4"/>
  <c r="BS10" i="4"/>
  <c r="BR10" i="4"/>
  <c r="BR13" i="4" s="1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Z11" i="4" l="1"/>
  <c r="BF11" i="4"/>
  <c r="BI26" i="4"/>
  <c r="DM65" i="4"/>
  <c r="CK11" i="4"/>
  <c r="BQ26" i="4"/>
  <c r="BV8" i="4"/>
  <c r="DL65" i="4"/>
  <c r="AP11" i="4"/>
  <c r="CB11" i="4" s="1"/>
  <c r="BV7" i="4"/>
  <c r="BV9" i="4"/>
  <c r="CA11" i="4"/>
  <c r="CF11" i="4"/>
  <c r="BV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S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B6" i="1"/>
  <c r="I6" i="1"/>
  <c r="BG2" i="1" l="1"/>
  <c r="BF2" i="1"/>
  <c r="BH2" i="1" l="1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<sst xmlns="http://schemas.openxmlformats.org/spreadsheetml/2006/main" count="83" uniqueCount="46">
  <si>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</si>
  <si>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</si>
  <si>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</si>
  <si>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</si>
  <si>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</si>
  <si>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</si>
  <si>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</si>
  <si>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</si>
  <si>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</si>
  <si>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</si>
  <si>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</si>
  <si>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</si>
  <si>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</si>
  <si>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</si>
  <si>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</si>
  <si>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</si>
  <si>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</si>
  <si>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</si>
  <si>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</si>
  <si>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</si>
  <si>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</si>
  <si>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</si>
  <si>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</si>
  <si>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</si>
  <si>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</si>
  <si>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</si>
  <si>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</si>
  <si>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</si>
  <si>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</si>
  <si>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</si>
  <si>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</si>
  <si>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</si>
  <si>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</si>
  <si>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</si>
  <si>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</si>
  <si>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</si>
  <si>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</si>
  <si>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</si>
  <si>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Krenč Juraj</t>
  </si>
  <si>
    <t>AC Nitra</t>
  </si>
  <si>
    <t>v.s.</t>
  </si>
  <si>
    <t>Nedelka Maxim</t>
  </si>
  <si>
    <t>Cor.Nitra</t>
  </si>
  <si>
    <t>JAWORSKA JUSTYNA</t>
  </si>
  <si>
    <t>Gogolin</t>
  </si>
  <si>
    <t>Mučka Simone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</si>
</sst>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C29" sqref="C29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B příp 52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Mučka Simone</v>
      </c>
      <c r="C10" s="21" t="str">
        <f>'Tabulka kvalifikace'!DU7</f>
        <v>Cor.Nitra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Nedelka Maxim</v>
      </c>
      <c r="C11" s="21" t="str">
        <f>'Tabulka kvalifikace'!DU8</f>
        <v>Cor.Nitra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JAWORSKA JUSTYNA</v>
      </c>
      <c r="C12" s="21" t="str">
        <f>'Tabulka kvalifikace'!DU9</f>
        <v>Gogolin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Krenč Juraj</v>
      </c>
      <c r="C13" s="21" t="str">
        <f>'Tabulka kvalifikace'!DU10</f>
        <v>AC Nitra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B příp 52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52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34</v>
      </c>
      <c r="C7" s="81">
        <v>52</v>
      </c>
      <c r="D7" s="82" t="s">
        <v>38</v>
      </c>
      <c r="E7" s="10" t="s">
        <v>39</v>
      </c>
      <c r="F7" s="9">
        <v>2014</v>
      </c>
      <c r="G7" s="83">
        <v>132</v>
      </c>
      <c r="H7" s="84">
        <v>49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34</v>
      </c>
      <c r="C8" s="83">
        <v>52</v>
      </c>
      <c r="D8" s="82" t="s">
        <v>41</v>
      </c>
      <c r="E8" s="10" t="s">
        <v>42</v>
      </c>
      <c r="F8" s="9">
        <v>2013</v>
      </c>
      <c r="G8" s="83">
        <v>139</v>
      </c>
      <c r="H8" s="84">
        <v>50.8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34</v>
      </c>
      <c r="C9" s="81">
        <v>52</v>
      </c>
      <c r="D9" s="82" t="s">
        <v>43</v>
      </c>
      <c r="E9" s="10" t="s">
        <v>44</v>
      </c>
      <c r="F9" s="9">
        <v>2013</v>
      </c>
      <c r="G9" s="83">
        <v>180</v>
      </c>
      <c r="H9" s="84">
        <v>48.8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34</v>
      </c>
      <c r="C10" s="107">
        <v>52</v>
      </c>
      <c r="D10" s="82" t="s">
        <v>45</v>
      </c>
      <c r="E10" s="10" t="s">
        <v>42</v>
      </c>
      <c r="F10" s="35">
        <v>2013</v>
      </c>
      <c r="G10" s="107">
        <v>258</v>
      </c>
      <c r="H10" s="108">
        <v>52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2" sqref="L12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222" t="str">
        <f>'Vážní listina'!A2:I2</f>
        <v>Memoriál Miroslava Rešla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223" t="str">
        <f>CONCATENATE('Vážní listina'!D3)</f>
        <v>Nový Jičín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B příp 52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tr">
        <f>IF('Vážní listina'!D7="","",'Vážní listina'!D7)</f>
        <v>Krenč Juraj</v>
      </c>
      <c r="B7" s="213" t="str">
        <f>IF('Vážní listina'!D7="","",'Vážní listina'!E7)</f>
        <v>AC Nitra</v>
      </c>
      <c r="C7" s="226"/>
      <c r="D7" s="215">
        <f>'Vážní listina'!A7</f>
        <v>1</v>
      </c>
      <c r="E7" s="188">
        <v>2</v>
      </c>
      <c r="F7" s="25">
        <v>0</v>
      </c>
      <c r="G7" s="26"/>
      <c r="H7" s="188">
        <v>3</v>
      </c>
      <c r="I7" s="25">
        <v>0</v>
      </c>
      <c r="J7" s="26"/>
      <c r="K7" s="188">
        <v>4</v>
      </c>
      <c r="L7" s="25">
        <v>0</v>
      </c>
      <c r="M7" s="26"/>
      <c r="N7" s="188"/>
      <c r="O7" s="25"/>
      <c r="P7" s="26"/>
      <c r="Q7" s="188"/>
      <c r="R7" s="25"/>
      <c r="S7" s="26"/>
      <c r="T7" s="193">
        <f>F7+I7+L7+O7+R7</f>
        <v>0</v>
      </c>
      <c r="U7" s="195">
        <f>F8+I8+L8+O8+R8</f>
        <v>2</v>
      </c>
      <c r="V7" s="231">
        <f>G7+J7+M7+P7+S7</f>
        <v>0</v>
      </c>
      <c r="W7" s="230">
        <f>CU7</f>
        <v>4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0</v>
      </c>
      <c r="AT7" s="162">
        <f>I8</f>
        <v>2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2</v>
      </c>
      <c r="BA7" s="162">
        <f>L7</f>
        <v>0</v>
      </c>
      <c r="BB7" s="162">
        <f>L8</f>
        <v>0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0</v>
      </c>
      <c r="BZ7" s="162">
        <f t="shared" si="0"/>
        <v>0</v>
      </c>
      <c r="CA7" s="162">
        <f t="shared" si="0"/>
        <v>0</v>
      </c>
      <c r="CB7" s="162">
        <f t="shared" si="0"/>
        <v>0</v>
      </c>
      <c r="CD7" s="162">
        <f>BQ7+BI7+BA7+AS7+AK7</f>
        <v>0</v>
      </c>
      <c r="CE7" s="162">
        <f>U7</f>
        <v>2</v>
      </c>
      <c r="CF7" s="162">
        <f>AQ7+AY7+BG7+BO7+BW7</f>
        <v>2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1000000202.8099999</v>
      </c>
      <c r="CM7" s="158">
        <f>IF(CH7=9,$CM$2,(LARGE($CK$7:$CK$11,AJ7)))</f>
        <v>1310012200.54</v>
      </c>
      <c r="CN7" s="162">
        <f>LEN(CM7)</f>
        <v>13</v>
      </c>
      <c r="CO7" s="162">
        <f>VALUE(MID(CM7,CN7,1))</f>
        <v>4</v>
      </c>
      <c r="CP7" s="162">
        <v>1</v>
      </c>
      <c r="CQ7" s="162">
        <f>IF(CO7=0,$CQ$2,(CO7*100+CP7))</f>
        <v>401</v>
      </c>
      <c r="CR7" s="162">
        <f>SMALL($CQ$7:$CQ$11,CP7)</f>
        <v>104</v>
      </c>
      <c r="CS7" s="162">
        <f>LEN(CR7)</f>
        <v>3</v>
      </c>
      <c r="CT7" s="162">
        <f>VALUE(MID(CR7,CS7,1))</f>
        <v>4</v>
      </c>
      <c r="CU7" s="162">
        <f>IF($DR$4=0,"",CT7)</f>
        <v>4</v>
      </c>
      <c r="CV7" s="162">
        <f>CT7</f>
        <v>4</v>
      </c>
      <c r="DB7" s="162">
        <v>1</v>
      </c>
      <c r="DC7" s="162">
        <f>W7</f>
        <v>4</v>
      </c>
      <c r="DD7" s="162">
        <f>D7</f>
        <v>1</v>
      </c>
      <c r="DE7" s="162">
        <f>IF(DC7=0,$DD$4,(DC7*10+DD7))</f>
        <v>41</v>
      </c>
      <c r="DF7" s="162">
        <f>SMALL(($DE$7:$DE$11),DB7)</f>
        <v>14</v>
      </c>
      <c r="DG7" s="162">
        <f>LEN(DF7)</f>
        <v>2</v>
      </c>
      <c r="DH7" s="162">
        <f>VALUE(MID(DF7,DG7,1))</f>
        <v>4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Krenč Juraj</v>
      </c>
      <c r="DR7" s="55" t="str">
        <f>B7</f>
        <v>AC Nitra</v>
      </c>
      <c r="DS7" s="162">
        <f>IF($DR$4=0,"",(IF((DC7)=0,"",DB7)))</f>
        <v>1</v>
      </c>
      <c r="DT7" s="54" t="str">
        <f>IF($DR$4=0,"",(IF(DQ7=0,"",(INDEX($DQ$7:$DQ$11,DH7)))))</f>
        <v>Mučka Simone</v>
      </c>
      <c r="DU7" s="54" t="str">
        <f>IF($DR$4=0,"",(IF(DQ7=0,"",(INDEX($DR$7:$DR$11,DH7)))))</f>
        <v>Cor.Nitra</v>
      </c>
    </row>
    <row r="8" spans="1:125" ht="14.25" customHeight="1" thickBot="1" x14ac:dyDescent="0.25">
      <c r="A8" s="212"/>
      <c r="B8" s="214"/>
      <c r="C8" s="217"/>
      <c r="D8" s="216"/>
      <c r="E8" s="183"/>
      <c r="F8" s="92">
        <v>0</v>
      </c>
      <c r="G8" s="93"/>
      <c r="H8" s="183"/>
      <c r="I8" s="92">
        <v>2</v>
      </c>
      <c r="J8" s="93"/>
      <c r="K8" s="183"/>
      <c r="L8" s="92">
        <v>0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0</v>
      </c>
      <c r="Z8" s="156">
        <f>AN7+AV7+BD7+BL7+BT7</f>
        <v>0</v>
      </c>
      <c r="AA8" s="156">
        <f>AO7+AW7+BE7+BM7+BU7</f>
        <v>0</v>
      </c>
      <c r="AC8" s="162">
        <f>Y8+Z8+AA8</f>
        <v>0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0</v>
      </c>
      <c r="AH8" s="162">
        <f>AG8*100</f>
        <v>0</v>
      </c>
      <c r="AJ8" s="162">
        <f>D9</f>
        <v>2</v>
      </c>
      <c r="AK8" s="162">
        <f>F9</f>
        <v>5</v>
      </c>
      <c r="AL8" s="162">
        <f>$F$10</f>
        <v>5</v>
      </c>
      <c r="AM8" s="162">
        <f>IF($F$9=5,1,0)</f>
        <v>1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0</v>
      </c>
      <c r="AT8" s="162">
        <f>I10</f>
        <v>0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0</v>
      </c>
      <c r="BA8" s="162">
        <f>L9</f>
        <v>5</v>
      </c>
      <c r="BB8" s="162">
        <f>L10</f>
        <v>6</v>
      </c>
      <c r="BC8" s="162">
        <f>IF($L$9=5,1,0)</f>
        <v>1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1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2</v>
      </c>
      <c r="BZ8" s="162">
        <f t="shared" si="0"/>
        <v>0</v>
      </c>
      <c r="CA8" s="162">
        <f t="shared" si="0"/>
        <v>0</v>
      </c>
      <c r="CB8" s="162">
        <f t="shared" si="0"/>
        <v>2</v>
      </c>
      <c r="CD8" s="162">
        <f>BQ8+BI8+BA8+AS8+AK8</f>
        <v>10</v>
      </c>
      <c r="CE8" s="162">
        <f>U9</f>
        <v>11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1210201100.72</v>
      </c>
      <c r="CM8" s="158">
        <f t="shared" ref="CM8:CM11" si="8">IF(CH8=9,$CM$2,(LARGE($CK$7:$CK$11,AJ8)))</f>
        <v>1210201100.72</v>
      </c>
      <c r="CN8" s="162">
        <f t="shared" ref="CN8:CN11" si="9">LEN(CM8)</f>
        <v>13</v>
      </c>
      <c r="CO8" s="162">
        <f t="shared" ref="CO8:CO11" si="10">VALUE(MID(CM8,CN8,1))</f>
        <v>2</v>
      </c>
      <c r="CP8" s="162">
        <v>2</v>
      </c>
      <c r="CQ8" s="162">
        <f t="shared" ref="CQ8:CQ11" si="11">IF(CO8=0,$CQ$2,(CO8*100+CP8))</f>
        <v>202</v>
      </c>
      <c r="CR8" s="162">
        <f t="shared" ref="CR8:CR11" si="12">SMALL($CQ$7:$CQ$11,CP8)</f>
        <v>202</v>
      </c>
      <c r="CS8" s="162">
        <f t="shared" ref="CS8:CS11" si="13">LEN(CR8)</f>
        <v>3</v>
      </c>
      <c r="CT8" s="162">
        <f t="shared" ref="CT8:CT11" si="14">VALUE(MID(CR8,CS8,1))</f>
        <v>2</v>
      </c>
      <c r="CU8" s="162">
        <f t="shared" ref="CU8:CU11" si="15">IF($DR$4=0,"",CT8)</f>
        <v>2</v>
      </c>
      <c r="DB8" s="162">
        <v>2</v>
      </c>
      <c r="DC8" s="162">
        <f>W9</f>
        <v>2</v>
      </c>
      <c r="DD8" s="162">
        <f>D9</f>
        <v>2</v>
      </c>
      <c r="DE8" s="162">
        <f t="shared" ref="DE8:DE11" si="16">IF(DC8=0,$DD$4,(DC8*10+DD8))</f>
        <v>22</v>
      </c>
      <c r="DF8" s="162">
        <f t="shared" ref="DF8:DF11" si="17">SMALL(($DE$7:$DE$11),DB8)</f>
        <v>22</v>
      </c>
      <c r="DG8" s="162">
        <f t="shared" ref="DG8:DG11" si="18">LEN(DF8)</f>
        <v>2</v>
      </c>
      <c r="DH8" s="162">
        <f t="shared" ref="DH8:DH11" si="19">VALUE(MID(DF8,DG8,1))</f>
        <v>2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Nedelka Maxim</v>
      </c>
      <c r="DR8" s="55" t="str">
        <f>B9</f>
        <v>Cor.Nitra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Nedelka Maxim</v>
      </c>
      <c r="DU8" s="54" t="str">
        <f t="shared" ref="DU8:DU11" si="22">IF($DR$4=0,"",(IF(DQ8=0,"",(INDEX($DR$7:$DR$11,DH8)))))</f>
        <v>Cor.Nitra</v>
      </c>
    </row>
    <row r="9" spans="1:125" ht="14.25" customHeight="1" thickBot="1" x14ac:dyDescent="0.25">
      <c r="A9" s="212" t="str">
        <f>IF('Vážní listina'!D8="","",'Vážní listina'!D8)</f>
        <v>Nedelka Maxim</v>
      </c>
      <c r="B9" s="214" t="str">
        <f>IF('Vážní listina'!D8="","",'Vážní listina'!E8)</f>
        <v>Cor.Nitra</v>
      </c>
      <c r="C9" s="217"/>
      <c r="D9" s="216">
        <f>'Vážní listina'!A8</f>
        <v>2</v>
      </c>
      <c r="E9" s="183">
        <v>1</v>
      </c>
      <c r="F9" s="94">
        <v>5</v>
      </c>
      <c r="G9" s="95"/>
      <c r="H9" s="183">
        <v>4</v>
      </c>
      <c r="I9" s="94">
        <v>0</v>
      </c>
      <c r="J9" s="95"/>
      <c r="K9" s="183">
        <v>3</v>
      </c>
      <c r="L9" s="94">
        <v>5</v>
      </c>
      <c r="M9" s="95"/>
      <c r="N9" s="183"/>
      <c r="O9" s="94"/>
      <c r="P9" s="95"/>
      <c r="Q9" s="183"/>
      <c r="R9" s="94"/>
      <c r="S9" s="95"/>
      <c r="T9" s="194">
        <f>F9+I9+L9+O9+R9</f>
        <v>10</v>
      </c>
      <c r="U9" s="196">
        <f>F10+I10+L10+O10+R10</f>
        <v>11</v>
      </c>
      <c r="V9" s="209">
        <f>G9+J9+M9+P9+S9</f>
        <v>0</v>
      </c>
      <c r="W9" s="224">
        <f>CU8</f>
        <v>2</v>
      </c>
      <c r="AJ9" s="162">
        <f>D11</f>
        <v>3</v>
      </c>
      <c r="AK9" s="162">
        <f>F11</f>
        <v>0</v>
      </c>
      <c r="AL9" s="162">
        <f>$F$12</f>
        <v>0</v>
      </c>
      <c r="AM9" s="162">
        <f>IF($F$11=5,1,0)</f>
        <v>0</v>
      </c>
      <c r="AN9" s="162">
        <f>IF($F$11=4,1,0)</f>
        <v>0</v>
      </c>
      <c r="AO9" s="162">
        <f>IF($F$11=3,1,0)</f>
        <v>0</v>
      </c>
      <c r="AP9" s="162">
        <f t="shared" si="1"/>
        <v>0</v>
      </c>
      <c r="AQ9" s="162">
        <f>IF($F$11&lt;3,$F$12,0)</f>
        <v>0</v>
      </c>
      <c r="AS9" s="162">
        <f>I11</f>
        <v>5</v>
      </c>
      <c r="AT9" s="162">
        <f>I12</f>
        <v>14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0</v>
      </c>
      <c r="BB9" s="164">
        <f>L12</f>
        <v>0</v>
      </c>
      <c r="BC9" s="162">
        <f>IF($L$11=5,1,0)</f>
        <v>0</v>
      </c>
      <c r="BD9" s="162">
        <f>IF($L$11=4,1,0)</f>
        <v>0</v>
      </c>
      <c r="BE9" s="162">
        <f>IF($L$11=3,1,0)</f>
        <v>0</v>
      </c>
      <c r="BF9" s="162">
        <f t="shared" si="3"/>
        <v>0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1</v>
      </c>
      <c r="BZ9" s="162">
        <f t="shared" si="0"/>
        <v>0</v>
      </c>
      <c r="CA9" s="162">
        <f t="shared" si="0"/>
        <v>0</v>
      </c>
      <c r="CB9" s="162">
        <f t="shared" si="0"/>
        <v>1</v>
      </c>
      <c r="CD9" s="162">
        <f>BQ9+BI9+BA9+AS9+AK9</f>
        <v>5</v>
      </c>
      <c r="CE9" s="162">
        <f>U11</f>
        <v>14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1105101400.6299999</v>
      </c>
      <c r="CM9" s="158">
        <f t="shared" si="8"/>
        <v>1105101400.6299999</v>
      </c>
      <c r="CN9" s="162">
        <f t="shared" si="9"/>
        <v>13</v>
      </c>
      <c r="CO9" s="162">
        <f t="shared" si="10"/>
        <v>3</v>
      </c>
      <c r="CP9" s="162">
        <v>3</v>
      </c>
      <c r="CQ9" s="162">
        <f t="shared" si="11"/>
        <v>303</v>
      </c>
      <c r="CR9" s="162">
        <f t="shared" si="12"/>
        <v>303</v>
      </c>
      <c r="CS9" s="162">
        <f t="shared" si="13"/>
        <v>3</v>
      </c>
      <c r="CT9" s="162">
        <f t="shared" si="14"/>
        <v>3</v>
      </c>
      <c r="CU9" s="162">
        <f t="shared" si="15"/>
        <v>3</v>
      </c>
      <c r="CV9" s="162">
        <f>CT8</f>
        <v>2</v>
      </c>
      <c r="DB9" s="162">
        <v>3</v>
      </c>
      <c r="DC9" s="162">
        <f>W11</f>
        <v>3</v>
      </c>
      <c r="DD9" s="162">
        <f>D11</f>
        <v>3</v>
      </c>
      <c r="DE9" s="162">
        <f t="shared" si="16"/>
        <v>33</v>
      </c>
      <c r="DF9" s="162">
        <f t="shared" si="17"/>
        <v>33</v>
      </c>
      <c r="DG9" s="162">
        <f t="shared" si="18"/>
        <v>2</v>
      </c>
      <c r="DH9" s="162">
        <f t="shared" si="19"/>
        <v>3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JAWORSKA JUSTYNA</v>
      </c>
      <c r="DR9" s="55" t="str">
        <f>B11</f>
        <v>Gogolin</v>
      </c>
      <c r="DS9" s="162">
        <f t="shared" si="20"/>
        <v>3</v>
      </c>
      <c r="DT9" s="54" t="str">
        <f t="shared" si="21"/>
        <v>JAWORSKA JUSTYNA</v>
      </c>
      <c r="DU9" s="54" t="str">
        <f t="shared" si="22"/>
        <v>Gogolin</v>
      </c>
    </row>
    <row r="10" spans="1:125" ht="14.25" customHeight="1" thickBot="1" x14ac:dyDescent="0.25">
      <c r="A10" s="212"/>
      <c r="B10" s="214"/>
      <c r="C10" s="217"/>
      <c r="D10" s="216"/>
      <c r="E10" s="183"/>
      <c r="F10" s="92">
        <v>5</v>
      </c>
      <c r="G10" s="93"/>
      <c r="H10" s="183"/>
      <c r="I10" s="92">
        <v>0</v>
      </c>
      <c r="J10" s="93"/>
      <c r="K10" s="183"/>
      <c r="L10" s="92">
        <v>6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2</v>
      </c>
      <c r="Z10" s="156">
        <f>AN8+AV8+BD8+BL8+BT8</f>
        <v>0</v>
      </c>
      <c r="AA10" s="156">
        <f>AO8+AW8+BE8+BM8+BU8</f>
        <v>0</v>
      </c>
      <c r="AC10" s="162">
        <f>Y10+Z10+AA10</f>
        <v>2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20</v>
      </c>
      <c r="AH10" s="162">
        <f>AG10*100</f>
        <v>2000</v>
      </c>
      <c r="AJ10" s="162">
        <f>D13</f>
        <v>4</v>
      </c>
      <c r="AK10" s="162">
        <f>F13</f>
        <v>3</v>
      </c>
      <c r="AL10" s="162">
        <f>$F$14</f>
        <v>4</v>
      </c>
      <c r="AM10" s="162">
        <f>IF($F$13=5,1,0)</f>
        <v>0</v>
      </c>
      <c r="AN10" s="162">
        <f>IF($F$13=4,1,0)</f>
        <v>0</v>
      </c>
      <c r="AO10" s="162">
        <f>IF($F$13=3,1,0)</f>
        <v>1</v>
      </c>
      <c r="AP10" s="162">
        <f t="shared" si="1"/>
        <v>1</v>
      </c>
      <c r="AQ10" s="162">
        <f>IF($F$13&lt;3,$F$14,0)</f>
        <v>0</v>
      </c>
      <c r="AS10" s="164">
        <f>I13</f>
        <v>3</v>
      </c>
      <c r="AT10" s="164">
        <f>I14</f>
        <v>6</v>
      </c>
      <c r="AU10" s="162">
        <f>IF($I$13=5,1,0)</f>
        <v>0</v>
      </c>
      <c r="AV10" s="162">
        <f>IF($I$13=4,1,0)</f>
        <v>0</v>
      </c>
      <c r="AW10" s="162">
        <f>IF($I$13=3,1,0)</f>
        <v>1</v>
      </c>
      <c r="AX10" s="162">
        <f t="shared" si="2"/>
        <v>1</v>
      </c>
      <c r="AY10" s="162">
        <f>IF($I$13&lt;3,$I$14,0)</f>
        <v>0</v>
      </c>
      <c r="BA10" s="162">
        <f>L13</f>
        <v>4</v>
      </c>
      <c r="BB10" s="162">
        <f>L14</f>
        <v>12</v>
      </c>
      <c r="BC10" s="162">
        <f>IF($L$13=5,1,0)</f>
        <v>0</v>
      </c>
      <c r="BD10" s="162">
        <f>IF($L$13=4,1,0)</f>
        <v>1</v>
      </c>
      <c r="BE10" s="162">
        <f>IF($L$13=3,1,0)</f>
        <v>0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1</v>
      </c>
      <c r="CA10" s="162">
        <f t="shared" si="0"/>
        <v>2</v>
      </c>
      <c r="CB10" s="162">
        <f t="shared" si="0"/>
        <v>3</v>
      </c>
      <c r="CD10" s="162">
        <f>BQ10+BI10+BA10+AS10+AK10</f>
        <v>10</v>
      </c>
      <c r="CE10" s="162">
        <f>U13</f>
        <v>22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1310012200.54</v>
      </c>
      <c r="CM10" s="158">
        <f t="shared" si="8"/>
        <v>1000000202.8099999</v>
      </c>
      <c r="CN10" s="162">
        <f t="shared" si="9"/>
        <v>13</v>
      </c>
      <c r="CO10" s="162">
        <f t="shared" si="10"/>
        <v>1</v>
      </c>
      <c r="CP10" s="162">
        <v>4</v>
      </c>
      <c r="CQ10" s="162">
        <f t="shared" si="11"/>
        <v>104</v>
      </c>
      <c r="CR10" s="162">
        <f t="shared" si="12"/>
        <v>401</v>
      </c>
      <c r="CS10" s="162">
        <f t="shared" si="13"/>
        <v>3</v>
      </c>
      <c r="CT10" s="162">
        <f t="shared" si="14"/>
        <v>1</v>
      </c>
      <c r="CU10" s="162">
        <f t="shared" si="15"/>
        <v>1</v>
      </c>
      <c r="DB10" s="162">
        <v>4</v>
      </c>
      <c r="DC10" s="162">
        <f>W13</f>
        <v>1</v>
      </c>
      <c r="DD10" s="162">
        <f>D13</f>
        <v>4</v>
      </c>
      <c r="DE10" s="162">
        <f t="shared" si="16"/>
        <v>14</v>
      </c>
      <c r="DF10" s="162">
        <f t="shared" si="17"/>
        <v>41</v>
      </c>
      <c r="DG10" s="162">
        <f t="shared" si="18"/>
        <v>2</v>
      </c>
      <c r="DH10" s="162">
        <f t="shared" si="19"/>
        <v>1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Mučka Simone</v>
      </c>
      <c r="DR10" s="55" t="str">
        <f>B13</f>
        <v>Cor.Nitra</v>
      </c>
      <c r="DS10" s="162">
        <f t="shared" si="20"/>
        <v>4</v>
      </c>
      <c r="DT10" s="54" t="str">
        <f t="shared" si="21"/>
        <v>Krenč Juraj</v>
      </c>
      <c r="DU10" s="54" t="str">
        <f t="shared" si="22"/>
        <v>AC Nitra</v>
      </c>
    </row>
    <row r="11" spans="1:125" ht="14.25" customHeight="1" thickBot="1" x14ac:dyDescent="0.25">
      <c r="A11" s="212" t="str">
        <f>IF('Vážní listina'!D9="","",'Vážní listina'!D9)</f>
        <v>JAWORSKA JUSTYNA</v>
      </c>
      <c r="B11" s="214" t="str">
        <f>IF('Vážní listina'!D9="","",'Vážní listina'!E9)</f>
        <v>Gogolin</v>
      </c>
      <c r="C11" s="217"/>
      <c r="D11" s="216">
        <f>'Vážní listina'!A9</f>
        <v>3</v>
      </c>
      <c r="E11" s="183">
        <v>4</v>
      </c>
      <c r="F11" s="94">
        <v>0</v>
      </c>
      <c r="G11" s="95"/>
      <c r="H11" s="183">
        <v>1</v>
      </c>
      <c r="I11" s="94">
        <v>5</v>
      </c>
      <c r="J11" s="95"/>
      <c r="K11" s="183">
        <v>2</v>
      </c>
      <c r="L11" s="94">
        <v>0</v>
      </c>
      <c r="M11" s="95"/>
      <c r="N11" s="183"/>
      <c r="O11" s="94"/>
      <c r="P11" s="95"/>
      <c r="Q11" s="183"/>
      <c r="R11" s="94"/>
      <c r="S11" s="95"/>
      <c r="T11" s="194">
        <f>F11+I11+L11+O11+R11</f>
        <v>5</v>
      </c>
      <c r="U11" s="196">
        <f>F12+I12+L12+O12+R12</f>
        <v>14</v>
      </c>
      <c r="V11" s="209">
        <f>G11+J11+M11+P11+S11</f>
        <v>0</v>
      </c>
      <c r="W11" s="224">
        <f>CU9</f>
        <v>3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3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9"/>
      <c r="B12" s="220"/>
      <c r="C12" s="218"/>
      <c r="D12" s="221"/>
      <c r="E12" s="184"/>
      <c r="F12" s="27">
        <v>0</v>
      </c>
      <c r="G12" s="28"/>
      <c r="H12" s="184"/>
      <c r="I12" s="27">
        <v>14</v>
      </c>
      <c r="J12" s="28"/>
      <c r="K12" s="184"/>
      <c r="L12" s="27">
        <v>0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1</v>
      </c>
      <c r="Z12" s="156">
        <f>AN9+AV9+BD9+BL9+BT9</f>
        <v>0</v>
      </c>
      <c r="AA12" s="156">
        <f>AO9+AW9+BE9+BM9+BU9</f>
        <v>0</v>
      </c>
      <c r="AC12" s="162">
        <f>Y12+Z12+AA12</f>
        <v>1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10</v>
      </c>
      <c r="AH12" s="162">
        <f>AG12*100</f>
        <v>1000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01" t="str">
        <f>IF('Vážní listina'!D10="","",'Vážní listina'!D10)</f>
        <v>Mučka Simone</v>
      </c>
      <c r="B13" s="202" t="str">
        <f>IF('Vážní listina'!D10="","",'Vážní listina'!E10)</f>
        <v>Cor.Nitra</v>
      </c>
      <c r="C13" s="205"/>
      <c r="D13" s="203">
        <f>'Vážní listina'!A10</f>
        <v>4</v>
      </c>
      <c r="E13" s="204">
        <v>3</v>
      </c>
      <c r="F13" s="94">
        <v>3</v>
      </c>
      <c r="G13" s="95"/>
      <c r="H13" s="204">
        <v>2</v>
      </c>
      <c r="I13" s="94">
        <v>3</v>
      </c>
      <c r="J13" s="95"/>
      <c r="K13" s="204">
        <v>1</v>
      </c>
      <c r="L13" s="94">
        <v>4</v>
      </c>
      <c r="M13" s="95"/>
      <c r="N13" s="183"/>
      <c r="O13" s="94"/>
      <c r="P13" s="95"/>
      <c r="Q13" s="183"/>
      <c r="R13" s="94"/>
      <c r="S13" s="95"/>
      <c r="T13" s="197">
        <f>F13+I13+L13+O13+R13</f>
        <v>10</v>
      </c>
      <c r="U13" s="198">
        <f>F14+I14+L14+O14+R14</f>
        <v>22</v>
      </c>
      <c r="V13" s="210">
        <f>G13+J13+M13+P13+S13</f>
        <v>0</v>
      </c>
      <c r="W13" s="206">
        <f>CU10</f>
        <v>1</v>
      </c>
      <c r="AJ13" s="153" t="s">
        <v>7</v>
      </c>
      <c r="AL13" s="162">
        <f>SUM(AL7:AL11)</f>
        <v>9</v>
      </c>
      <c r="AM13" s="162">
        <f>SUM(AM7:AM11)</f>
        <v>1</v>
      </c>
      <c r="AT13" s="162">
        <f>SUM(AT7:AT11)</f>
        <v>22</v>
      </c>
      <c r="AU13" s="162">
        <f>SUM(AU7:AU11)</f>
        <v>1</v>
      </c>
      <c r="BB13" s="162">
        <f>SUM(BB7:BB11)</f>
        <v>18</v>
      </c>
      <c r="BC13" s="162">
        <f>SUM(BC7:BC11)</f>
        <v>1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1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99"/>
      <c r="B14" s="200"/>
      <c r="C14" s="191"/>
      <c r="D14" s="192"/>
      <c r="E14" s="177"/>
      <c r="F14" s="31">
        <v>4</v>
      </c>
      <c r="G14" s="32"/>
      <c r="H14" s="177"/>
      <c r="I14" s="31">
        <v>6</v>
      </c>
      <c r="J14" s="32"/>
      <c r="K14" s="177"/>
      <c r="L14" s="31">
        <v>12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0</v>
      </c>
      <c r="Z14" s="156">
        <f>AN10+AV10+BD10+BL10+BT10</f>
        <v>1</v>
      </c>
      <c r="AA14" s="156">
        <f>AO10+AW10+BE10+BM10+BU10</f>
        <v>2</v>
      </c>
      <c r="AC14" s="162">
        <f>Y14+Z14+AA14</f>
        <v>3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</v>
      </c>
      <c r="AH14" s="162">
        <f>AG14*100</f>
        <v>100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25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25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25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25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25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25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25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25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25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25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25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25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25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25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25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25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25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25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25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25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25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 x14ac:dyDescent="0.25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35</v>
      </c>
      <c r="E1" s="171"/>
      <c r="G1" s="171" t="s">
        <v>36</v>
      </c>
      <c r="H1" s="171"/>
      <c r="J1" s="171" t="s">
        <v>37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2022-05-07T17:03:29Z</cp:lastPrinted>
  <dcterms:created xsi:type="dcterms:W3CDTF">2002-01-25T08:02:23Z</dcterms:created>
  <dcterms:modified xsi:type="dcterms:W3CDTF">2022-05-09T04:35:51Z</dcterms:modified>
</cp:coreProperties>
</file>