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7404C24A-858C-4E87-911F-8A39CE877963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15" i="21" l="1"/>
  <c r="C15" i="21" s="1"/>
  <c r="P15" i="21" s="1"/>
  <c r="Q15" i="21" s="1"/>
  <c r="B54" i="21"/>
  <c r="C54" i="21" s="1"/>
  <c r="G54" i="21" s="1"/>
  <c r="B7" i="21"/>
  <c r="C7" i="21" s="1"/>
  <c r="M7" i="21" s="1"/>
  <c r="N7" i="21" s="1"/>
  <c r="P11" i="21"/>
  <c r="Q11" i="21" s="1"/>
  <c r="M11" i="21"/>
  <c r="N11" i="21" s="1"/>
  <c r="J11" i="21"/>
  <c r="K11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H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G7" i="21" l="1"/>
  <c r="H7" i="21" s="1"/>
  <c r="D7" i="21"/>
  <c r="E7" i="21" s="1"/>
  <c r="J15" i="21"/>
  <c r="K15" i="21" s="1"/>
  <c r="G15" i="21"/>
  <c r="H15" i="21" s="1"/>
  <c r="M15" i="21"/>
  <c r="N15" i="21" s="1"/>
  <c r="J54" i="21"/>
  <c r="Q54" i="21"/>
  <c r="K54" i="21"/>
  <c r="M54" i="21"/>
  <c r="E54" i="21"/>
  <c r="J7" i="21"/>
  <c r="K7" i="21" s="1"/>
  <c r="N54" i="21"/>
  <c r="P54" i="21"/>
  <c r="H54" i="21"/>
  <c r="P7" i="21"/>
  <c r="Q7" i="21" s="1"/>
  <c r="D54" i="21"/>
  <c r="D15" i="21"/>
  <c r="E15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BZ9" i="4" s="1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B13" i="4" l="1"/>
  <c r="BF7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F2" i="1" l="1"/>
  <c r="BE2" i="1"/>
  <c r="BG2" i="1" l="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<sst xmlns="http://schemas.openxmlformats.org/spreadsheetml/2006/main" count="94" uniqueCount="50">
  <si>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</si>
  <si>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</si>
  <si>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</si>
  <si>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</si>
  <si>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</si>
  <si>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</si>
  <si>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</si>
  <si>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</si>
  <si>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</si>
  <si>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</si>
  <si>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</si>
  <si>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</si>
  <si>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</si>
  <si>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</si>
  <si>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</si>
  <si>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</si>
  <si>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</si>
  <si>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</si>
  <si>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</si>
  <si>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</si>
  <si>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</si>
  <si>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</si>
  <si>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</si>
  <si>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</si>
  <si>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</si>
  <si>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</si>
  <si>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</si>
  <si>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</si>
  <si>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</si>
  <si>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</si>
  <si>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</si>
  <si>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</si>
  <si>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</si>
  <si>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</si>
  <si>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</si>
  <si>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</si>
  <si>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</si>
  <si>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</si>
  <si>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</si>
  <si>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žák</t>
  </si>
  <si>
    <t>KOLÁŘ DENIS</t>
  </si>
  <si>
    <t>Sl.Plz.</t>
  </si>
  <si>
    <t>v.s.</t>
  </si>
  <si>
    <t>Timko Ladislav</t>
  </si>
  <si>
    <t>N.Jič.</t>
  </si>
  <si>
    <t>Hantschel Tomáš</t>
  </si>
  <si>
    <t>Heinrich Roland</t>
  </si>
  <si>
    <t>Mol.</t>
  </si>
  <si>
    <t>Gurbovič Daniel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</si>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</sst>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H11" sqref="H1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žák 57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Gurbovič Daniel</v>
      </c>
      <c r="C10" s="21" t="str">
        <f>'Tabulka kvalifikace'!DU7</f>
        <v>Sok.Vít.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Hantschel Tomáš</v>
      </c>
      <c r="C11" s="21" t="str">
        <f>'Tabulka kvalifikace'!DU8</f>
        <v>N.Jič.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Timko Ladislav</v>
      </c>
      <c r="C12" s="21" t="str">
        <f>'Tabulka kvalifikace'!DU9</f>
        <v>N.Jič.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Heinrich Roland</v>
      </c>
      <c r="C13" s="21" t="str">
        <f>'Tabulka kvalifikace'!DU10</f>
        <v>Mol.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KOLÁŘ DENIS</v>
      </c>
      <c r="C14" s="21" t="str">
        <f>'Tabulka kvalifikace'!DU11</f>
        <v>Sl.Plz.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žák 57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57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39</v>
      </c>
      <c r="C7" s="79">
        <v>57</v>
      </c>
      <c r="D7" s="80" t="s">
        <v>40</v>
      </c>
      <c r="E7" s="10" t="s">
        <v>41</v>
      </c>
      <c r="F7" s="9">
        <v>2007</v>
      </c>
      <c r="G7" s="81">
        <v>7</v>
      </c>
      <c r="H7" s="82">
        <v>56.8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39</v>
      </c>
      <c r="C8" s="81">
        <v>57</v>
      </c>
      <c r="D8" s="80" t="s">
        <v>43</v>
      </c>
      <c r="E8" s="10" t="s">
        <v>44</v>
      </c>
      <c r="F8" s="9">
        <v>2007</v>
      </c>
      <c r="G8" s="81">
        <v>28</v>
      </c>
      <c r="H8" s="82">
        <v>56.1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39</v>
      </c>
      <c r="C9" s="79">
        <v>57</v>
      </c>
      <c r="D9" s="80" t="s">
        <v>45</v>
      </c>
      <c r="E9" s="10" t="s">
        <v>44</v>
      </c>
      <c r="F9" s="9">
        <v>2008</v>
      </c>
      <c r="G9" s="81">
        <v>161</v>
      </c>
      <c r="H9" s="82">
        <v>54.5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39</v>
      </c>
      <c r="C10" s="81">
        <v>57</v>
      </c>
      <c r="D10" s="80" t="s">
        <v>46</v>
      </c>
      <c r="E10" s="10" t="s">
        <v>47</v>
      </c>
      <c r="F10" s="9">
        <v>2007</v>
      </c>
      <c r="G10" s="81">
        <v>163</v>
      </c>
      <c r="H10" s="82">
        <v>55.6</v>
      </c>
      <c r="I10" s="149" t="s">
        <v>42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59" ht="15.95" customHeight="1" thickBot="1" x14ac:dyDescent="0.3">
      <c r="A11" s="141">
        <v>5</v>
      </c>
      <c r="B11" s="142" t="s">
        <v>39</v>
      </c>
      <c r="C11" s="143">
        <v>57</v>
      </c>
      <c r="D11" s="144" t="s">
        <v>48</v>
      </c>
      <c r="E11" s="145" t="s">
        <v>49</v>
      </c>
      <c r="F11" s="146">
        <v>2007</v>
      </c>
      <c r="G11" s="147">
        <v>304</v>
      </c>
      <c r="H11" s="148">
        <v>56.5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tr">
        <f>'Vážní listina'!A2:I2</f>
        <v>Memoriál Miroslava Rešla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248" t="str">
        <f>CONCATENATE('Vážní listina'!D3)</f>
        <v>Nový Jičín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249">
        <f>'Vážní listina'!D4</f>
        <v>44688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žák 57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v.s.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tr">
        <f>IF('Vážní listina'!D7="","",'Vážní listina'!D7)</f>
        <v>KOLÁŘ DENIS</v>
      </c>
      <c r="B7" s="215" t="str">
        <f>IF('Vážní listina'!D7="","",'Vážní listina'!E7)</f>
        <v>Sl.Plz.</v>
      </c>
      <c r="C7" s="197"/>
      <c r="D7" s="216">
        <f>'Vážní listina'!A7</f>
        <v>1</v>
      </c>
      <c r="E7" s="210">
        <v>2</v>
      </c>
      <c r="F7" s="25">
        <v>0</v>
      </c>
      <c r="G7" s="26"/>
      <c r="H7" s="210">
        <v>5</v>
      </c>
      <c r="I7" s="25">
        <v>0</v>
      </c>
      <c r="J7" s="26"/>
      <c r="K7" s="210">
        <v>4</v>
      </c>
      <c r="L7" s="25">
        <v>0</v>
      </c>
      <c r="M7" s="26"/>
      <c r="N7" s="210">
        <v>3</v>
      </c>
      <c r="O7" s="25">
        <v>0</v>
      </c>
      <c r="P7" s="26"/>
      <c r="Q7" s="210" t="s">
        <v>2</v>
      </c>
      <c r="R7" s="25"/>
      <c r="S7" s="26"/>
      <c r="T7" s="185">
        <f>F7+I7+L7+O7+R7</f>
        <v>0</v>
      </c>
      <c r="U7" s="187">
        <f>F8+I8+L8+O8+R8</f>
        <v>0</v>
      </c>
      <c r="V7" s="237">
        <f>G7+J7+M7+P7+S7</f>
        <v>0</v>
      </c>
      <c r="W7" s="243">
        <f>CU7</f>
        <v>5</v>
      </c>
      <c r="AJ7" s="161">
        <f>D7</f>
        <v>1</v>
      </c>
      <c r="AK7" s="161">
        <f>F7</f>
        <v>0</v>
      </c>
      <c r="AL7" s="161">
        <f>$F$8</f>
        <v>0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0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0</v>
      </c>
      <c r="BZ7" s="161">
        <f t="shared" si="0"/>
        <v>0</v>
      </c>
      <c r="CA7" s="161">
        <f t="shared" si="0"/>
        <v>0</v>
      </c>
      <c r="CB7" s="161">
        <f t="shared" si="0"/>
        <v>0</v>
      </c>
      <c r="CD7" s="161">
        <f>BQ7+BI7+BA7+AS7+AK7</f>
        <v>0</v>
      </c>
      <c r="CE7" s="161">
        <f>U7</f>
        <v>0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1000000000.8099999</v>
      </c>
      <c r="CM7" s="159">
        <f>IF(CH7=9,$CM$2,(LARGE($CK$7:$CK$11,AJ7)))</f>
        <v>1419313900.45</v>
      </c>
      <c r="CN7" s="161">
        <f>LEN(CM7)</f>
        <v>13</v>
      </c>
      <c r="CO7" s="161">
        <f>VALUE(MID(CM7,CN7,1))</f>
        <v>5</v>
      </c>
      <c r="CP7" s="161">
        <v>1</v>
      </c>
      <c r="CQ7" s="161">
        <f>IF(CO7=0,$CQ$2,(CO7*100+CP7))</f>
        <v>501</v>
      </c>
      <c r="CR7" s="161">
        <f>SMALL($CQ$7:$CQ$11,CP7)</f>
        <v>105</v>
      </c>
      <c r="CS7" s="161">
        <f>LEN(CR7)</f>
        <v>3</v>
      </c>
      <c r="CT7" s="161">
        <f>VALUE(MID(CR7,CS7,1))</f>
        <v>5</v>
      </c>
      <c r="CU7" s="161">
        <f>IF($DR$4=0,"",CT7)</f>
        <v>5</v>
      </c>
      <c r="CV7" s="161">
        <f>CT7</f>
        <v>5</v>
      </c>
      <c r="DB7" s="161">
        <v>1</v>
      </c>
      <c r="DC7" s="161">
        <f>W7</f>
        <v>5</v>
      </c>
      <c r="DD7" s="161">
        <f>D7</f>
        <v>1</v>
      </c>
      <c r="DE7" s="161">
        <f>IF(DC7=0,$DD$4,(DC7*10+DD7))</f>
        <v>51</v>
      </c>
      <c r="DF7" s="161">
        <f>SMALL(($DE$7:$DE$11),DB7)</f>
        <v>15</v>
      </c>
      <c r="DG7" s="161">
        <f>LEN(DF7)</f>
        <v>2</v>
      </c>
      <c r="DH7" s="161">
        <f>VALUE(MID(DF7,DG7,1))</f>
        <v>5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KOLÁŘ DENIS</v>
      </c>
      <c r="DR7" s="55" t="str">
        <f>B7</f>
        <v>Sl.Plz.</v>
      </c>
      <c r="DS7" s="161">
        <f>IF($DR$4=0,"",(IF((DC7)=0,"",DB7)))</f>
        <v>1</v>
      </c>
      <c r="DT7" s="54" t="str">
        <f>IF($DR$4=0,"",(IF(DQ7=0,"",(INDEX($DQ$7:$DQ$11,DH7)))))</f>
        <v>Gurbovič Daniel</v>
      </c>
      <c r="DU7" s="54" t="str">
        <f>IF($DR$4=0,"",(IF(DQ7=0,"",(INDEX($DR$7:$DR$11,DH7)))))</f>
        <v>Sok.Vít.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0</v>
      </c>
      <c r="G8" s="101"/>
      <c r="H8" s="205"/>
      <c r="I8" s="100">
        <v>0</v>
      </c>
      <c r="J8" s="101"/>
      <c r="K8" s="205"/>
      <c r="L8" s="100">
        <v>0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0</v>
      </c>
      <c r="Z8" s="155">
        <f>AN7+AV7+BD7+BL7+BT7</f>
        <v>0</v>
      </c>
      <c r="AA8" s="155">
        <f>AO7+AW7+BE7+BM7+BU7</f>
        <v>0</v>
      </c>
      <c r="AC8" s="161">
        <f>Y8+Z8+AA8</f>
        <v>0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0</v>
      </c>
      <c r="AH8" s="161">
        <f>AG8*100</f>
        <v>0</v>
      </c>
      <c r="AJ8" s="161">
        <f>D9</f>
        <v>2</v>
      </c>
      <c r="AK8" s="161">
        <f>F9</f>
        <v>5</v>
      </c>
      <c r="AL8" s="161">
        <f>$F$10</f>
        <v>0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0</v>
      </c>
      <c r="AT8" s="161">
        <f>I10</f>
        <v>3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3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5</v>
      </c>
      <c r="BR8" s="161">
        <f>R10</f>
        <v>4</v>
      </c>
      <c r="BS8" s="161">
        <f>IF($R$9=5,1,0)</f>
        <v>1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2</v>
      </c>
      <c r="BZ8" s="161">
        <f t="shared" si="0"/>
        <v>0</v>
      </c>
      <c r="CA8" s="161">
        <f t="shared" si="0"/>
        <v>0</v>
      </c>
      <c r="CB8" s="161">
        <f t="shared" si="0"/>
        <v>2</v>
      </c>
      <c r="CD8" s="161">
        <f>BQ8+BI8+BA8+AS8+AK8</f>
        <v>10</v>
      </c>
      <c r="CE8" s="161">
        <f>U9</f>
        <v>7</v>
      </c>
      <c r="CF8" s="161">
        <f t="shared" ref="CF8:CF11" si="6">AQ8+AY8+BG8+BO8+BW8</f>
        <v>3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1210200703.72</v>
      </c>
      <c r="CM8" s="159">
        <f t="shared" ref="CM8:CM11" si="8">IF(CH8=9,$CM$2,(LARGE($CK$7:$CK$11,AJ8)))</f>
        <v>1315301200.6299999</v>
      </c>
      <c r="CN8" s="161">
        <f t="shared" ref="CN8:CN11" si="9">LEN(CM8)</f>
        <v>13</v>
      </c>
      <c r="CO8" s="161">
        <f t="shared" ref="CO8:CO11" si="10">VALUE(MID(CM8,CN8,1))</f>
        <v>3</v>
      </c>
      <c r="CP8" s="161">
        <v>2</v>
      </c>
      <c r="CQ8" s="161">
        <f t="shared" ref="CQ8:CQ11" si="11">IF(CO8=0,$CQ$2,(CO8*100+CP8))</f>
        <v>302</v>
      </c>
      <c r="CR8" s="161">
        <f t="shared" ref="CR8:CR11" si="12">SMALL($CQ$7:$CQ$11,CP8)</f>
        <v>203</v>
      </c>
      <c r="CS8" s="161">
        <f t="shared" ref="CS8:CS11" si="13">LEN(CR8)</f>
        <v>3</v>
      </c>
      <c r="CT8" s="161">
        <f t="shared" ref="CT8:CT11" si="14">VALUE(MID(CR8,CS8,1))</f>
        <v>3</v>
      </c>
      <c r="CU8" s="161">
        <f t="shared" ref="CU8:CU11" si="15">IF($DR$4=0,"",CT8)</f>
        <v>3</v>
      </c>
      <c r="DB8" s="161">
        <v>2</v>
      </c>
      <c r="DC8" s="161">
        <f>W9</f>
        <v>3</v>
      </c>
      <c r="DD8" s="161">
        <f>D9</f>
        <v>2</v>
      </c>
      <c r="DE8" s="161">
        <f t="shared" ref="DE8:DE11" si="16">IF(DC8=0,$DD$4,(DC8*10+DD8))</f>
        <v>32</v>
      </c>
      <c r="DF8" s="161">
        <f t="shared" ref="DF8:DF11" si="17">SMALL(($DE$7:$DE$11),DB8)</f>
        <v>23</v>
      </c>
      <c r="DG8" s="161">
        <f t="shared" ref="DG8:DG11" si="18">LEN(DF8)</f>
        <v>2</v>
      </c>
      <c r="DH8" s="161">
        <f t="shared" ref="DH8:DH11" si="19">VALUE(MID(DF8,DG8,1))</f>
        <v>3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Timko Ladislav</v>
      </c>
      <c r="DR8" s="55" t="str">
        <f>B9</f>
        <v>N.Jič.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Hantschel Tomáš</v>
      </c>
      <c r="DU8" s="54" t="str">
        <f t="shared" ref="DU8:DU11" si="22">IF($DR$4=0,"",(IF(DQ8=0,"",(INDEX($DR$7:$DR$11,DH8)))))</f>
        <v>N.Jič.</v>
      </c>
    </row>
    <row r="9" spans="1:125" ht="14.25" customHeight="1" thickBot="1" x14ac:dyDescent="0.25">
      <c r="A9" s="199" t="str">
        <f>IF('Vážní listina'!D8="","",'Vážní listina'!D8)</f>
        <v>Timko Ladislav</v>
      </c>
      <c r="B9" s="201" t="str">
        <f>IF('Vážní listina'!D8="","",'Vážní listina'!E8)</f>
        <v>N.Jič.</v>
      </c>
      <c r="C9" s="198"/>
      <c r="D9" s="203">
        <f>'Vážní listina'!A8</f>
        <v>2</v>
      </c>
      <c r="E9" s="205">
        <v>1</v>
      </c>
      <c r="F9" s="102">
        <v>5</v>
      </c>
      <c r="G9" s="103"/>
      <c r="H9" s="205">
        <v>3</v>
      </c>
      <c r="I9" s="102">
        <v>0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5</v>
      </c>
      <c r="S9" s="103"/>
      <c r="T9" s="186">
        <f>F9+I9+L9+O9+R9</f>
        <v>10</v>
      </c>
      <c r="U9" s="188">
        <f>F10+I10+L10+O10+R10</f>
        <v>7</v>
      </c>
      <c r="V9" s="219">
        <f>G9+J9+M9+P9+S9</f>
        <v>0</v>
      </c>
      <c r="W9" s="238">
        <f>CU8</f>
        <v>3</v>
      </c>
      <c r="AJ9" s="161">
        <f>D11</f>
        <v>3</v>
      </c>
      <c r="AK9" s="161">
        <f>F11</f>
        <v>5</v>
      </c>
      <c r="AL9" s="161">
        <f>$F$12</f>
        <v>8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5</v>
      </c>
      <c r="AT9" s="161">
        <f>I12</f>
        <v>4</v>
      </c>
      <c r="AU9" s="161">
        <f>IF($I$11=5,1,0)</f>
        <v>1</v>
      </c>
      <c r="AV9" s="161">
        <f>IF($I$11=4,1,0)</f>
        <v>0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5</v>
      </c>
      <c r="BJ9" s="161">
        <f>O12</f>
        <v>0</v>
      </c>
      <c r="BK9" s="161">
        <f>IF($O$11=5,1,0)</f>
        <v>1</v>
      </c>
      <c r="BL9" s="161">
        <f>IF($O$11=4,1,0)</f>
        <v>0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0</v>
      </c>
      <c r="BR9" s="161">
        <f>R12</f>
        <v>0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0</v>
      </c>
      <c r="BY9" s="161">
        <f t="shared" si="0"/>
        <v>3</v>
      </c>
      <c r="BZ9" s="161">
        <f t="shared" si="0"/>
        <v>0</v>
      </c>
      <c r="CA9" s="161">
        <f t="shared" si="0"/>
        <v>0</v>
      </c>
      <c r="CB9" s="161">
        <f t="shared" si="0"/>
        <v>3</v>
      </c>
      <c r="CD9" s="161">
        <f>BQ9+BI9+BA9+AS9+AK9</f>
        <v>15</v>
      </c>
      <c r="CE9" s="161">
        <f>U11</f>
        <v>12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1315301200.6299999</v>
      </c>
      <c r="CM9" s="159">
        <f t="shared" si="8"/>
        <v>1210200703.72</v>
      </c>
      <c r="CN9" s="161">
        <f t="shared" si="9"/>
        <v>13</v>
      </c>
      <c r="CO9" s="161">
        <f t="shared" si="10"/>
        <v>2</v>
      </c>
      <c r="CP9" s="161">
        <v>3</v>
      </c>
      <c r="CQ9" s="161">
        <f t="shared" si="11"/>
        <v>203</v>
      </c>
      <c r="CR9" s="161">
        <f t="shared" si="12"/>
        <v>302</v>
      </c>
      <c r="CS9" s="161">
        <f t="shared" si="13"/>
        <v>3</v>
      </c>
      <c r="CT9" s="161">
        <f t="shared" si="14"/>
        <v>2</v>
      </c>
      <c r="CU9" s="161">
        <f t="shared" si="15"/>
        <v>2</v>
      </c>
      <c r="CV9" s="161">
        <f>CT8</f>
        <v>3</v>
      </c>
      <c r="DB9" s="161">
        <v>3</v>
      </c>
      <c r="DC9" s="161">
        <f>W11</f>
        <v>2</v>
      </c>
      <c r="DD9" s="161">
        <f>D11</f>
        <v>3</v>
      </c>
      <c r="DE9" s="161">
        <f t="shared" si="16"/>
        <v>23</v>
      </c>
      <c r="DF9" s="161">
        <f t="shared" si="17"/>
        <v>32</v>
      </c>
      <c r="DG9" s="161">
        <f t="shared" si="18"/>
        <v>2</v>
      </c>
      <c r="DH9" s="161">
        <f t="shared" si="19"/>
        <v>2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Hantschel Tomáš</v>
      </c>
      <c r="DR9" s="55" t="str">
        <f>B11</f>
        <v>N.Jič.</v>
      </c>
      <c r="DS9" s="161">
        <f t="shared" si="20"/>
        <v>3</v>
      </c>
      <c r="DT9" s="54" t="str">
        <f t="shared" si="21"/>
        <v>Timko Ladislav</v>
      </c>
      <c r="DU9" s="54" t="str">
        <f t="shared" si="22"/>
        <v>N.Jič.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0</v>
      </c>
      <c r="G10" s="101"/>
      <c r="H10" s="205"/>
      <c r="I10" s="100">
        <v>3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4</v>
      </c>
      <c r="S10" s="101"/>
      <c r="T10" s="186"/>
      <c r="U10" s="188"/>
      <c r="V10" s="219"/>
      <c r="W10" s="238"/>
      <c r="Y10" s="155">
        <f>AM8+AU8+BC8+BK8+BS8</f>
        <v>2</v>
      </c>
      <c r="Z10" s="155">
        <f>AN8+AV8+BD8+BL8+BT8</f>
        <v>0</v>
      </c>
      <c r="AA10" s="155">
        <f>AO8+AW8+BE8+BM8+BU8</f>
        <v>0</v>
      </c>
      <c r="AC10" s="161">
        <f>Y10+Z10+AA10</f>
        <v>2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20</v>
      </c>
      <c r="AH10" s="161">
        <f>AG10*100</f>
        <v>2000</v>
      </c>
      <c r="AJ10" s="161">
        <f>D13</f>
        <v>4</v>
      </c>
      <c r="AK10" s="161">
        <f>F13</f>
        <v>0</v>
      </c>
      <c r="AL10" s="161">
        <f>$F$14</f>
        <v>4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4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5</v>
      </c>
      <c r="BB10" s="161">
        <f>L14</f>
        <v>0</v>
      </c>
      <c r="BC10" s="161">
        <f>IF($L$13=5,1,0)</f>
        <v>1</v>
      </c>
      <c r="BD10" s="161">
        <f>IF($L$13=4,1,0)</f>
        <v>0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0</v>
      </c>
      <c r="BJ10" s="161">
        <f>O14</f>
        <v>0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0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1</v>
      </c>
      <c r="BZ10" s="161">
        <f t="shared" si="0"/>
        <v>0</v>
      </c>
      <c r="CA10" s="161">
        <f t="shared" si="0"/>
        <v>0</v>
      </c>
      <c r="CB10" s="161">
        <f t="shared" si="0"/>
        <v>1</v>
      </c>
      <c r="CD10" s="161">
        <f>BQ10+BI10+BA10+AS10+AK10</f>
        <v>5</v>
      </c>
      <c r="CE10" s="161">
        <f>U13</f>
        <v>4</v>
      </c>
      <c r="CF10" s="161">
        <f t="shared" si="6"/>
        <v>4</v>
      </c>
      <c r="CG10" s="161">
        <f>IF((D13)="",9,AD14)</f>
        <v>5</v>
      </c>
      <c r="CH10" s="161">
        <f>IF((D13)="",9,D13)</f>
        <v>4</v>
      </c>
      <c r="CK10" s="159">
        <f t="shared" si="7"/>
        <v>1105100404.54</v>
      </c>
      <c r="CM10" s="159">
        <f t="shared" si="8"/>
        <v>1105100404.54</v>
      </c>
      <c r="CN10" s="161">
        <f t="shared" si="9"/>
        <v>13</v>
      </c>
      <c r="CO10" s="161">
        <f t="shared" si="10"/>
        <v>4</v>
      </c>
      <c r="CP10" s="161">
        <v>4</v>
      </c>
      <c r="CQ10" s="161">
        <f t="shared" si="11"/>
        <v>404</v>
      </c>
      <c r="CR10" s="161">
        <f t="shared" si="12"/>
        <v>404</v>
      </c>
      <c r="CS10" s="161">
        <f t="shared" si="13"/>
        <v>3</v>
      </c>
      <c r="CT10" s="161">
        <f t="shared" si="14"/>
        <v>4</v>
      </c>
      <c r="CU10" s="161">
        <f t="shared" si="15"/>
        <v>4</v>
      </c>
      <c r="DB10" s="161">
        <v>4</v>
      </c>
      <c r="DC10" s="161">
        <f>W13</f>
        <v>4</v>
      </c>
      <c r="DD10" s="161">
        <f>D13</f>
        <v>4</v>
      </c>
      <c r="DE10" s="161">
        <f t="shared" si="16"/>
        <v>44</v>
      </c>
      <c r="DF10" s="161">
        <f t="shared" si="17"/>
        <v>44</v>
      </c>
      <c r="DG10" s="161">
        <f t="shared" si="18"/>
        <v>2</v>
      </c>
      <c r="DH10" s="161">
        <f t="shared" si="19"/>
        <v>4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Heinrich Roland</v>
      </c>
      <c r="DR10" s="55" t="str">
        <f>B13</f>
        <v>Mol.</v>
      </c>
      <c r="DS10" s="161">
        <f t="shared" si="20"/>
        <v>4</v>
      </c>
      <c r="DT10" s="54" t="str">
        <f t="shared" si="21"/>
        <v>Heinrich Roland</v>
      </c>
      <c r="DU10" s="54" t="str">
        <f t="shared" si="22"/>
        <v>Mol.</v>
      </c>
    </row>
    <row r="11" spans="1:125" ht="14.25" customHeight="1" thickBot="1" x14ac:dyDescent="0.25">
      <c r="A11" s="199" t="str">
        <f>IF('Vážní listina'!D9="","",'Vážní listina'!D9)</f>
        <v>Hantschel Tomáš</v>
      </c>
      <c r="B11" s="201" t="str">
        <f>IF('Vážní listina'!D9="","",'Vážní listina'!E9)</f>
        <v>N.Jič.</v>
      </c>
      <c r="C11" s="198"/>
      <c r="D11" s="203">
        <f>'Vážní listina'!A9</f>
        <v>3</v>
      </c>
      <c r="E11" s="205">
        <v>4</v>
      </c>
      <c r="F11" s="102">
        <v>5</v>
      </c>
      <c r="G11" s="103"/>
      <c r="H11" s="205">
        <v>2</v>
      </c>
      <c r="I11" s="102">
        <v>5</v>
      </c>
      <c r="J11" s="103"/>
      <c r="K11" s="205" t="s">
        <v>2</v>
      </c>
      <c r="L11" s="102"/>
      <c r="M11" s="103"/>
      <c r="N11" s="205">
        <v>1</v>
      </c>
      <c r="O11" s="102">
        <v>5</v>
      </c>
      <c r="P11" s="103"/>
      <c r="Q11" s="205">
        <v>5</v>
      </c>
      <c r="R11" s="102">
        <v>0</v>
      </c>
      <c r="S11" s="103"/>
      <c r="T11" s="186">
        <f>F11+I11+L11+O11+R11</f>
        <v>15</v>
      </c>
      <c r="U11" s="188">
        <f>F12+I12+L12+O12+R12</f>
        <v>12</v>
      </c>
      <c r="V11" s="219">
        <f>G11+J11+M11+P11+S11</f>
        <v>0</v>
      </c>
      <c r="W11" s="238">
        <f>CU9</f>
        <v>2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0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12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5</v>
      </c>
      <c r="BJ11" s="161">
        <f>O16</f>
        <v>13</v>
      </c>
      <c r="BK11" s="161">
        <f>IF($O$15=5,1,0)</f>
        <v>1</v>
      </c>
      <c r="BL11" s="161">
        <f>IF($O$15=4,1,0)</f>
        <v>0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4</v>
      </c>
      <c r="BR11" s="161">
        <f>R16</f>
        <v>14</v>
      </c>
      <c r="BS11" s="161">
        <f>IF($R$15=5,1,0)</f>
        <v>0</v>
      </c>
      <c r="BT11" s="161">
        <f>IF($R$15=4,1,0)</f>
        <v>1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3</v>
      </c>
      <c r="BZ11" s="161">
        <f t="shared" si="0"/>
        <v>1</v>
      </c>
      <c r="CA11" s="161">
        <f t="shared" si="0"/>
        <v>0</v>
      </c>
      <c r="CB11" s="161">
        <f t="shared" si="0"/>
        <v>4</v>
      </c>
      <c r="CD11" s="161">
        <f>BQ11+BI11+BA11+AS11+AK11</f>
        <v>19</v>
      </c>
      <c r="CE11" s="161">
        <f>U15</f>
        <v>39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1419313900.45</v>
      </c>
      <c r="CM11" s="159">
        <f t="shared" si="8"/>
        <v>1000000000.8099999</v>
      </c>
      <c r="CN11" s="161">
        <f t="shared" si="9"/>
        <v>13</v>
      </c>
      <c r="CO11" s="161">
        <f t="shared" si="10"/>
        <v>1</v>
      </c>
      <c r="CP11" s="161">
        <v>5</v>
      </c>
      <c r="CQ11" s="161">
        <f t="shared" si="11"/>
        <v>105</v>
      </c>
      <c r="CR11" s="161">
        <f t="shared" si="12"/>
        <v>501</v>
      </c>
      <c r="CS11" s="161">
        <f t="shared" si="13"/>
        <v>3</v>
      </c>
      <c r="CT11" s="161">
        <f t="shared" si="14"/>
        <v>1</v>
      </c>
      <c r="CU11" s="161">
        <f t="shared" si="15"/>
        <v>1</v>
      </c>
      <c r="CV11" s="161">
        <f>CT9</f>
        <v>2</v>
      </c>
      <c r="DB11" s="161">
        <v>5</v>
      </c>
      <c r="DC11" s="161">
        <f>W15</f>
        <v>1</v>
      </c>
      <c r="DD11" s="161">
        <f>D15</f>
        <v>5</v>
      </c>
      <c r="DE11" s="161">
        <f t="shared" si="16"/>
        <v>15</v>
      </c>
      <c r="DF11" s="161">
        <f t="shared" si="17"/>
        <v>51</v>
      </c>
      <c r="DG11" s="161">
        <f t="shared" si="18"/>
        <v>2</v>
      </c>
      <c r="DH11" s="161">
        <f t="shared" si="19"/>
        <v>1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Gurbovič Daniel</v>
      </c>
      <c r="DR11" s="55" t="str">
        <f>B15</f>
        <v>Sok.Vít.</v>
      </c>
      <c r="DS11" s="161">
        <f t="shared" si="20"/>
        <v>5</v>
      </c>
      <c r="DT11" s="54" t="str">
        <f t="shared" si="21"/>
        <v>KOLÁŘ DENIS</v>
      </c>
      <c r="DU11" s="54" t="str">
        <f t="shared" si="22"/>
        <v>Sl.Plz.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8</v>
      </c>
      <c r="G12" s="28"/>
      <c r="H12" s="206"/>
      <c r="I12" s="27">
        <v>4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5">
        <f>AM9+AU9+BC9+BK9+BS9</f>
        <v>3</v>
      </c>
      <c r="Z12" s="155">
        <f>AN9+AV9+BD9+BL9+BT9</f>
        <v>0</v>
      </c>
      <c r="AA12" s="155">
        <f>AO9+AW9+BE9+BM9+BU9</f>
        <v>0</v>
      </c>
      <c r="AC12" s="161">
        <f>Y12+Z12+AA12</f>
        <v>3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30</v>
      </c>
      <c r="AH12" s="161">
        <f>AG12*100</f>
        <v>3000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tr">
        <f>IF('Vážní listina'!D10="","",'Vážní listina'!D10)</f>
        <v>Heinrich Roland</v>
      </c>
      <c r="B13" s="201" t="str">
        <f>IF('Vážní listina'!D10="","",'Vážní listina'!E10)</f>
        <v>Mol.</v>
      </c>
      <c r="C13" s="198"/>
      <c r="D13" s="203">
        <f>'Vážní listina'!A10</f>
        <v>4</v>
      </c>
      <c r="E13" s="205">
        <v>3</v>
      </c>
      <c r="F13" s="102">
        <v>0</v>
      </c>
      <c r="G13" s="103"/>
      <c r="H13" s="205" t="s">
        <v>2</v>
      </c>
      <c r="I13" s="102"/>
      <c r="J13" s="103"/>
      <c r="K13" s="205">
        <v>1</v>
      </c>
      <c r="L13" s="102">
        <v>5</v>
      </c>
      <c r="M13" s="103"/>
      <c r="N13" s="205">
        <v>5</v>
      </c>
      <c r="O13" s="102">
        <v>0</v>
      </c>
      <c r="P13" s="103"/>
      <c r="Q13" s="205">
        <v>2</v>
      </c>
      <c r="R13" s="102">
        <v>0</v>
      </c>
      <c r="S13" s="103"/>
      <c r="T13" s="186">
        <f>F13+I13+L13+O13+R13</f>
        <v>5</v>
      </c>
      <c r="U13" s="188">
        <f>F14+I14+L14+O14+R14</f>
        <v>4</v>
      </c>
      <c r="V13" s="219">
        <f>G13+J13+M13+P13+S13</f>
        <v>0</v>
      </c>
      <c r="W13" s="238">
        <f>CU10</f>
        <v>4</v>
      </c>
      <c r="AJ13" s="139" t="s">
        <v>7</v>
      </c>
      <c r="AL13" s="161">
        <f>SUM(AL7:AL11)</f>
        <v>12</v>
      </c>
      <c r="AM13" s="161">
        <f>SUM(AM7:AM11)</f>
        <v>2</v>
      </c>
      <c r="AT13" s="161">
        <f>SUM(AT7:AT11)</f>
        <v>7</v>
      </c>
      <c r="AU13" s="161">
        <f>SUM(AU7:AU11)</f>
        <v>2</v>
      </c>
      <c r="BB13" s="161">
        <f>SUM(BB7:BB11)</f>
        <v>12</v>
      </c>
      <c r="BC13" s="161">
        <f>SUM(BC7:BC11)</f>
        <v>2</v>
      </c>
      <c r="BJ13" s="161">
        <f>SUM(BJ7:BJ11)</f>
        <v>13</v>
      </c>
      <c r="BK13" s="161">
        <f>SUM(BK7:BK11)</f>
        <v>2</v>
      </c>
      <c r="BR13" s="161">
        <f>SUM(BR7:BR11)</f>
        <v>18</v>
      </c>
      <c r="BS13" s="161">
        <f>SUM(BS7:BS11)</f>
        <v>1</v>
      </c>
      <c r="CV13" s="161">
        <f>CT10</f>
        <v>4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4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0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f>AM10+AU10+BC10+BK10+BS10</f>
        <v>1</v>
      </c>
      <c r="Z14" s="155">
        <f>AN10+AV10+BD10+BL10+BT10</f>
        <v>0</v>
      </c>
      <c r="AA14" s="155">
        <f>AO10+AW10+BE10+BM10+BU10</f>
        <v>0</v>
      </c>
      <c r="AC14" s="161">
        <f>Y14+Z14+AA14</f>
        <v>1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10</v>
      </c>
      <c r="AH14" s="161">
        <f>AG14*100</f>
        <v>1000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tr">
        <f>IF('Vážní listina'!D11="","",'Vážní listina'!D11)</f>
        <v>Gurbovič Daniel</v>
      </c>
      <c r="B15" s="209" t="str">
        <f>IF('Vážní listina'!D11="","",'Vážní listina'!E11)</f>
        <v>Sok.Vít.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5</v>
      </c>
      <c r="P15" s="30"/>
      <c r="Q15" s="212">
        <v>3</v>
      </c>
      <c r="R15" s="29">
        <v>4</v>
      </c>
      <c r="S15" s="30"/>
      <c r="T15" s="186">
        <f>F15+I15+L15+O15+R15</f>
        <v>19</v>
      </c>
      <c r="U15" s="188">
        <f>F16+I16+L16+O16+R16</f>
        <v>39</v>
      </c>
      <c r="V15" s="219">
        <f>G15+J15+M15+P15+S15</f>
        <v>0</v>
      </c>
      <c r="W15" s="233">
        <f>CU11</f>
        <v>1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1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0</v>
      </c>
      <c r="J16" s="32"/>
      <c r="K16" s="181"/>
      <c r="L16" s="31">
        <v>12</v>
      </c>
      <c r="M16" s="32"/>
      <c r="N16" s="181"/>
      <c r="O16" s="31">
        <v>13</v>
      </c>
      <c r="P16" s="32"/>
      <c r="Q16" s="181"/>
      <c r="R16" s="31">
        <v>14</v>
      </c>
      <c r="S16" s="32"/>
      <c r="T16" s="217"/>
      <c r="U16" s="218"/>
      <c r="V16" s="220"/>
      <c r="W16" s="234"/>
      <c r="Y16" s="155">
        <f>AM11+AU11+BC11+BK11+BS11</f>
        <v>3</v>
      </c>
      <c r="Z16" s="155">
        <f>AN11+AV11+BD11+BL11+BT11</f>
        <v>1</v>
      </c>
      <c r="AA16" s="155">
        <f>AO11+AW11+BE11+BM11+BU11</f>
        <v>0</v>
      </c>
      <c r="AC16" s="161">
        <f>Y16+Z16+AA16</f>
        <v>4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31</v>
      </c>
      <c r="AH16" s="161">
        <f>AG16*100</f>
        <v>3100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2022-05-07T17:07:15Z</cp:lastPrinted>
  <dcterms:created xsi:type="dcterms:W3CDTF">2002-01-25T08:02:23Z</dcterms:created>
  <dcterms:modified xsi:type="dcterms:W3CDTF">2022-05-09T04:38:13Z</dcterms:modified>
</cp:coreProperties>
</file>