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5C33796D-7223-4F14-A5A4-ACB2C8D0E5D4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G26" i="20" l="1"/>
  <c r="H26" i="20" s="1"/>
  <c r="D30" i="20"/>
  <c r="E30" i="20" s="1"/>
  <c r="J26" i="20"/>
  <c r="K26" i="20" s="1"/>
  <c r="D7" i="20"/>
  <c r="G7" i="20"/>
  <c r="H7" i="20" s="1"/>
  <c r="J9" i="20"/>
  <c r="K9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Z11" i="4" l="1"/>
  <c r="BF11" i="4"/>
  <c r="BI26" i="4"/>
  <c r="DM65" i="4"/>
  <c r="CK11" i="4"/>
  <c r="BQ26" i="4"/>
  <c r="BV8" i="4"/>
  <c r="DL65" i="4"/>
  <c r="AP11" i="4"/>
  <c r="BS13" i="4"/>
  <c r="BN10" i="4"/>
  <c r="BV7" i="4"/>
  <c r="BV9" i="4"/>
  <c r="CA11" i="4"/>
  <c r="CF11" i="4"/>
  <c r="BV11" i="4"/>
  <c r="BK13" i="4"/>
  <c r="BR13" i="4"/>
  <c r="BN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C6" i="1" l="1"/>
  <c r="B6" i="1"/>
  <c r="I6" i="1"/>
  <c r="BG2" i="1" l="1"/>
  <c r="BF2" i="1"/>
  <c r="BH2" i="1" l="1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<sst xmlns="http://schemas.openxmlformats.org/spreadsheetml/2006/main" count="83" uniqueCount="47">
  <si>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</si>
  <si>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</si>
  <si>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</si>
  <si>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</si>
  <si>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</si>
  <si>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</si>
  <si>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</si>
  <si>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</si>
  <si>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</si>
  <si>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</si>
  <si>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</si>
  <si>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</si>
  <si>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</si>
  <si>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</si>
  <si>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</si>
  <si>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</si>
  <si>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</si>
  <si>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</si>
  <si>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</si>
  <si>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</si>
  <si>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</si>
  <si>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</si>
  <si>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</si>
  <si>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</si>
  <si>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</si>
  <si>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</si>
  <si>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</si>
  <si>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</si>
  <si>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</si>
  <si>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</si>
  <si>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</si>
  <si>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</si>
  <si>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</si>
  <si>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</si>
  <si>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</si>
  <si>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</si>
  <si>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</si>
  <si>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</si>
  <si>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KOPEĆ MARCEL</t>
  </si>
  <si>
    <t>Gogolin</t>
  </si>
  <si>
    <t>v.s.</t>
  </si>
  <si>
    <t>MUNDUCH JIŘÍ</t>
  </si>
  <si>
    <t>Sl.Plz.</t>
  </si>
  <si>
    <t>Melas Tomáš</t>
  </si>
  <si>
    <t>Bánovce</t>
  </si>
  <si>
    <t>Morong Jakub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</si>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</sst>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C22" sqref="C22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tr">
        <f>CONCATENATE([1]List1!$A$96)</f>
        <v>Výsledky v soutěži jednotlivců</v>
      </c>
      <c r="B1" s="168"/>
      <c r="C1" s="168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50" t="str">
        <f>CONCATENATE('Vážní listina'!D4)</f>
        <v xml:space="preserve"> 7.5.2022 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žák 48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Melas Tomáš</v>
      </c>
      <c r="C10" s="21" t="str">
        <f>'Tabulka kvalifikace'!DU7</f>
        <v>Bánovce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MUNDUCH JIŘÍ</v>
      </c>
      <c r="C11" s="21" t="str">
        <f>'Tabulka kvalifikace'!DU8</f>
        <v>Sl.Plz.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Morong Jakub</v>
      </c>
      <c r="C12" s="21" t="str">
        <f>'Tabulka kvalifikace'!DU9</f>
        <v>Sok.Vít.</v>
      </c>
    </row>
    <row r="13" spans="1:3" ht="39.950000000000003" customHeight="1" thickBot="1" x14ac:dyDescent="0.25">
      <c r="A13" s="19">
        <f>'Tabulka kvalifikace'!DS10</f>
        <v>4</v>
      </c>
      <c r="B13" s="20" t="str">
        <f>'Tabulka kvalifikace'!DT10</f>
        <v>KOPEĆ MARCEL</v>
      </c>
      <c r="C13" s="21" t="str">
        <f>'Tabulka kvalifikace'!DU10</f>
        <v>Gogolin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tr">
        <f>'[2]Základní údaje'!$B$3</f>
        <v>Memoriál Miroslava Rešla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v</v>
      </c>
      <c r="BG2" s="166" t="str">
        <f>MID(I6,3,1)</f>
        <v>s</v>
      </c>
      <c r="BH2" s="166" t="str">
        <f>CONCATENATE(BF2,BG2)</f>
        <v>vs</v>
      </c>
    </row>
    <row r="3" spans="1:60" x14ac:dyDescent="0.2">
      <c r="A3" s="77" t="str">
        <f>CONCATENATE([1]List1!$A$3)</f>
        <v>Místo:</v>
      </c>
      <c r="D3" s="2" t="str">
        <f>'[2]Základní údaje'!$D$3</f>
        <v>Nový Jičín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tr">
        <f>CONCATENATE([1]List1!$A$4)</f>
        <v>Datum:</v>
      </c>
      <c r="B4" s="60"/>
      <c r="C4" s="59"/>
      <c r="D4" s="151" t="str">
        <f>'[2]Základní údaje'!$B$4</f>
        <v xml:space="preserve"> 7.5.2022 </v>
      </c>
      <c r="E4" s="68" t="str">
        <f>CONCATENATE([1]List1!$A$5)</f>
        <v>Hmotnost:</v>
      </c>
      <c r="F4" s="172" t="str">
        <f>IF(Z23=1,(CONCATENATE(AA6," ",L4," kg")),T27)</f>
        <v>žák 48 kg</v>
      </c>
      <c r="G4" s="172"/>
      <c r="H4" s="67" t="str">
        <f>CONCATENATE([1]List1!$A$6)</f>
        <v>styl:</v>
      </c>
      <c r="I4" s="69" t="str">
        <f>O12</f>
        <v>v.s.</v>
      </c>
      <c r="K4" s="55" t="str">
        <f>$E$4</f>
        <v>Hmotnost:</v>
      </c>
      <c r="L4" s="72">
        <f>C7</f>
        <v>48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tr">
        <f>[1]List1!$B$3</f>
        <v>číslo</v>
      </c>
      <c r="B6" s="86" t="str">
        <f>'[3]Rozdělení do hmotností'!$B$69</f>
        <v>C příp</v>
      </c>
      <c r="C6" s="87">
        <f>'[3]Rozdělení do hmotností'!$C$69</f>
        <v>20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37</v>
      </c>
      <c r="C7" s="81">
        <v>48</v>
      </c>
      <c r="D7" s="82" t="s">
        <v>38</v>
      </c>
      <c r="E7" s="10" t="s">
        <v>39</v>
      </c>
      <c r="F7" s="9">
        <v>2008</v>
      </c>
      <c r="G7" s="83">
        <v>68</v>
      </c>
      <c r="H7" s="84">
        <v>43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/>
      </c>
      <c r="Q7" s="57" t="str">
        <f>Y23</f>
        <v>180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37</v>
      </c>
      <c r="C8" s="83">
        <v>48</v>
      </c>
      <c r="D8" s="82" t="s">
        <v>41</v>
      </c>
      <c r="E8" s="10" t="s">
        <v>42</v>
      </c>
      <c r="F8" s="9">
        <v>2008</v>
      </c>
      <c r="G8" s="83">
        <v>78</v>
      </c>
      <c r="H8" s="84">
        <v>48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37</v>
      </c>
      <c r="C9" s="81">
        <v>48</v>
      </c>
      <c r="D9" s="82" t="s">
        <v>43</v>
      </c>
      <c r="E9" s="10" t="s">
        <v>44</v>
      </c>
      <c r="F9" s="9">
        <v>2008</v>
      </c>
      <c r="G9" s="83">
        <v>279</v>
      </c>
      <c r="H9" s="84">
        <v>44.6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37</v>
      </c>
      <c r="C10" s="107">
        <v>48</v>
      </c>
      <c r="D10" s="82" t="s">
        <v>45</v>
      </c>
      <c r="E10" s="10" t="s">
        <v>46</v>
      </c>
      <c r="F10" s="35">
        <v>2008</v>
      </c>
      <c r="G10" s="107">
        <v>320</v>
      </c>
      <c r="H10" s="108">
        <v>48</v>
      </c>
      <c r="I10" s="109" t="s">
        <v>40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180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tr">
        <f>'[2]Základní údaje'!$B$7</f>
        <v xml:space="preserve">Nový Jičín,  7.5.2022 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tr">
        <f>[1]List1!$A$269</f>
        <v>lopatky</v>
      </c>
      <c r="Z1" s="237" t="str">
        <f>[1]List1!$A$270</f>
        <v>technická převaha</v>
      </c>
      <c r="AA1" s="237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193" t="str">
        <f>'Vážní listina'!A2:I2</f>
        <v>Memoriál Miroslava Rešla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tr">
        <f>CONCATENATE([1]List1!$A$3)</f>
        <v>Místo:</v>
      </c>
      <c r="B3" s="194" t="str">
        <f>CONCATENATE('Vážní listina'!D3)</f>
        <v>Nový Jičín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">
      <c r="A4" s="67" t="str">
        <f>CONCATENATE([1]List1!$A$4)</f>
        <v>Datum:</v>
      </c>
      <c r="B4" s="142" t="str">
        <f>CONCATENATE('Vážní listina'!D4)</f>
        <v xml:space="preserve"> 7.5.2022 </v>
      </c>
      <c r="C4" s="142"/>
      <c r="D4" s="142"/>
      <c r="E4" s="142"/>
      <c r="F4" s="142"/>
      <c r="G4" s="236" t="str">
        <f>CONCATENATE([1]List1!$A$5)</f>
        <v>Hmotnost:</v>
      </c>
      <c r="H4" s="236"/>
      <c r="I4" s="236"/>
      <c r="J4" s="172" t="str">
        <f>CONCATENATE('Vážní listina'!F4)</f>
        <v>žák 48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v.s.</v>
      </c>
      <c r="W4" s="39"/>
      <c r="Y4" s="237"/>
      <c r="Z4" s="237"/>
      <c r="AA4" s="237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176" t="str">
        <f>E6</f>
        <v>1. kolo</v>
      </c>
      <c r="AL5" s="176"/>
      <c r="AM5" s="176"/>
      <c r="AN5" s="176"/>
      <c r="AO5" s="176"/>
      <c r="AP5" s="176"/>
      <c r="AQ5" s="176"/>
      <c r="AR5" s="163"/>
      <c r="AS5" s="176" t="str">
        <f>H6</f>
        <v>2. kolo</v>
      </c>
      <c r="AT5" s="176"/>
      <c r="AU5" s="176"/>
      <c r="AV5" s="176"/>
      <c r="AW5" s="176"/>
      <c r="AX5" s="176"/>
      <c r="AY5" s="176"/>
      <c r="AZ5" s="163"/>
      <c r="BA5" s="176" t="str">
        <f>K6</f>
        <v>3. kolo</v>
      </c>
      <c r="BB5" s="176"/>
      <c r="BC5" s="176"/>
      <c r="BD5" s="176"/>
      <c r="BE5" s="176"/>
      <c r="BF5" s="176"/>
      <c r="BG5" s="176"/>
      <c r="BH5" s="163"/>
      <c r="BI5" s="176" t="str">
        <f>N6</f>
        <v>4. kolo</v>
      </c>
      <c r="BJ5" s="176"/>
      <c r="BK5" s="176"/>
      <c r="BL5" s="176"/>
      <c r="BM5" s="176"/>
      <c r="BN5" s="176"/>
      <c r="BO5" s="176"/>
      <c r="BP5" s="163"/>
      <c r="BQ5" s="176" t="str">
        <f>Q6</f>
        <v>5. kolo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9" t="str">
        <f>CONCATENATE([1]List1!$A$12)</f>
        <v>1. kolo</v>
      </c>
      <c r="F6" s="210"/>
      <c r="G6" s="211"/>
      <c r="H6" s="209" t="str">
        <f>CONCATENATE([1]List1!$A$13)</f>
        <v>2. kolo</v>
      </c>
      <c r="I6" s="210"/>
      <c r="J6" s="211"/>
      <c r="K6" s="209" t="str">
        <f>CONCATENATE([1]List1!$A$14)</f>
        <v>3. kolo</v>
      </c>
      <c r="L6" s="210"/>
      <c r="M6" s="211"/>
      <c r="N6" s="209" t="str">
        <f>CONCATENATE([1]List1!$A$15)</f>
        <v>4. kolo</v>
      </c>
      <c r="O6" s="210"/>
      <c r="P6" s="211"/>
      <c r="Q6" s="209" t="str">
        <f>CONCATENATE([1]List1!$A$16)</f>
        <v>5. kolo</v>
      </c>
      <c r="R6" s="210"/>
      <c r="S6" s="211"/>
      <c r="T6" s="199" t="str">
        <f>CONCATENATE([1]List1!$A$17)</f>
        <v>výsledky              B   T   O</v>
      </c>
      <c r="U6" s="200"/>
      <c r="V6" s="201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2" t="str">
        <f>IF('Vážní listina'!D7="","",'Vážní listina'!D7)</f>
        <v>KOPEĆ MARCEL</v>
      </c>
      <c r="B7" s="214" t="str">
        <f>IF('Vážní listina'!D7="","",'Vážní listina'!E7)</f>
        <v>Gogolin</v>
      </c>
      <c r="C7" s="197"/>
      <c r="D7" s="216">
        <f>'Vážní listina'!A7</f>
        <v>1</v>
      </c>
      <c r="E7" s="203">
        <v>2</v>
      </c>
      <c r="F7" s="25">
        <v>0</v>
      </c>
      <c r="G7" s="26"/>
      <c r="H7" s="203">
        <v>3</v>
      </c>
      <c r="I7" s="25">
        <v>0</v>
      </c>
      <c r="J7" s="26"/>
      <c r="K7" s="203">
        <v>4</v>
      </c>
      <c r="L7" s="25">
        <v>0</v>
      </c>
      <c r="M7" s="26"/>
      <c r="N7" s="203"/>
      <c r="O7" s="25"/>
      <c r="P7" s="26"/>
      <c r="Q7" s="203"/>
      <c r="R7" s="25"/>
      <c r="S7" s="26"/>
      <c r="T7" s="232">
        <f>F7+I7+L7+O7+R7</f>
        <v>0</v>
      </c>
      <c r="U7" s="233">
        <f>F8+I8+L8+O8+R8</f>
        <v>0</v>
      </c>
      <c r="V7" s="205">
        <f>G7+J7+M7+P7+S7</f>
        <v>0</v>
      </c>
      <c r="W7" s="202">
        <f>CU7</f>
        <v>4</v>
      </c>
      <c r="AJ7" s="162">
        <f>D7</f>
        <v>1</v>
      </c>
      <c r="AK7" s="162">
        <f>F7</f>
        <v>0</v>
      </c>
      <c r="AL7" s="162">
        <f>$F$8</f>
        <v>0</v>
      </c>
      <c r="AM7" s="162">
        <f>IF($F$7=5,1,0)</f>
        <v>0</v>
      </c>
      <c r="AN7" s="162">
        <f>IF($F$7=4,1,0)</f>
        <v>0</v>
      </c>
      <c r="AO7" s="162">
        <f>IF($F$7=3,1,0)</f>
        <v>0</v>
      </c>
      <c r="AP7" s="162">
        <f>AM7+AN7+AO7</f>
        <v>0</v>
      </c>
      <c r="AQ7" s="162">
        <f>IF($F$7&lt;3,$F$8,0)</f>
        <v>0</v>
      </c>
      <c r="AS7" s="162">
        <f>I7</f>
        <v>0</v>
      </c>
      <c r="AT7" s="162">
        <f>I8</f>
        <v>0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0</v>
      </c>
      <c r="BA7" s="162">
        <f>L7</f>
        <v>0</v>
      </c>
      <c r="BB7" s="162">
        <f>L8</f>
        <v>0</v>
      </c>
      <c r="BC7" s="162">
        <f>IF($L$7=5,1,0)</f>
        <v>0</v>
      </c>
      <c r="BD7" s="162">
        <f>IF($L$7=4,1,0)</f>
        <v>0</v>
      </c>
      <c r="BE7" s="162">
        <f>IF($L$7=3,1,0)</f>
        <v>0</v>
      </c>
      <c r="BF7" s="162">
        <f>BC7+BD7+BE7</f>
        <v>0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0</v>
      </c>
      <c r="BZ7" s="162">
        <f t="shared" si="0"/>
        <v>0</v>
      </c>
      <c r="CA7" s="162">
        <f t="shared" si="0"/>
        <v>0</v>
      </c>
      <c r="CB7" s="162">
        <f t="shared" si="0"/>
        <v>0</v>
      </c>
      <c r="CD7" s="162">
        <f>BQ7+BI7+BA7+AS7+AK7</f>
        <v>0</v>
      </c>
      <c r="CE7" s="162">
        <f>U7</f>
        <v>0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1000000000.8099999</v>
      </c>
      <c r="CM7" s="158">
        <f>IF(CH7=9,$CM$2,(LARGE($CK$7:$CK$11,AJ7)))</f>
        <v>1312033600.6299999</v>
      </c>
      <c r="CN7" s="162">
        <f>LEN(CM7)</f>
        <v>13</v>
      </c>
      <c r="CO7" s="162">
        <f>VALUE(MID(CM7,CN7,1))</f>
        <v>3</v>
      </c>
      <c r="CP7" s="162">
        <v>1</v>
      </c>
      <c r="CQ7" s="162">
        <f>IF(CO7=0,$CQ$2,(CO7*100+CP7))</f>
        <v>301</v>
      </c>
      <c r="CR7" s="162">
        <f>SMALL($CQ$7:$CQ$11,CP7)</f>
        <v>104</v>
      </c>
      <c r="CS7" s="162">
        <f>LEN(CR7)</f>
        <v>3</v>
      </c>
      <c r="CT7" s="162">
        <f>VALUE(MID(CR7,CS7,1))</f>
        <v>4</v>
      </c>
      <c r="CU7" s="162">
        <f>IF($DR$4=0,"",CT7)</f>
        <v>4</v>
      </c>
      <c r="CV7" s="162">
        <f>CT7</f>
        <v>4</v>
      </c>
      <c r="DB7" s="162">
        <v>1</v>
      </c>
      <c r="DC7" s="162">
        <f>W7</f>
        <v>4</v>
      </c>
      <c r="DD7" s="162">
        <f>D7</f>
        <v>1</v>
      </c>
      <c r="DE7" s="162">
        <f>IF(DC7=0,$DD$4,(DC7*10+DD7))</f>
        <v>41</v>
      </c>
      <c r="DF7" s="162">
        <f>SMALL(($DE$7:$DE$11),DB7)</f>
        <v>13</v>
      </c>
      <c r="DG7" s="162">
        <f>LEN(DF7)</f>
        <v>2</v>
      </c>
      <c r="DH7" s="162">
        <f>VALUE(MID(DF7,DG7,1))</f>
        <v>3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KOPEĆ MARCEL</v>
      </c>
      <c r="DR7" s="55" t="str">
        <f>B7</f>
        <v>Gogolin</v>
      </c>
      <c r="DS7" s="162">
        <f>IF($DR$4=0,"",(IF((DC7)=0,"",DB7)))</f>
        <v>1</v>
      </c>
      <c r="DT7" s="54" t="str">
        <f>IF($DR$4=0,"",(IF(DQ7=0,"",(INDEX($DQ$7:$DQ$11,DH7)))))</f>
        <v>Melas Tomáš</v>
      </c>
      <c r="DU7" s="54" t="str">
        <f>IF($DR$4=0,"",(IF(DQ7=0,"",(INDEX($DR$7:$DR$11,DH7)))))</f>
        <v>Bánovce</v>
      </c>
    </row>
    <row r="8" spans="1:125" ht="14.25" customHeight="1" thickBot="1" x14ac:dyDescent="0.25">
      <c r="A8" s="213"/>
      <c r="B8" s="215"/>
      <c r="C8" s="198"/>
      <c r="D8" s="217"/>
      <c r="E8" s="204"/>
      <c r="F8" s="92">
        <v>0</v>
      </c>
      <c r="G8" s="93"/>
      <c r="H8" s="204"/>
      <c r="I8" s="92">
        <v>0</v>
      </c>
      <c r="J8" s="93"/>
      <c r="K8" s="204"/>
      <c r="L8" s="92">
        <v>0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f>AM7+AU7+BC7+BK7+BS7</f>
        <v>0</v>
      </c>
      <c r="Z8" s="156">
        <f>AN7+AV7+BD7+BL7+BT7</f>
        <v>0</v>
      </c>
      <c r="AA8" s="156">
        <f>AO7+AW7+BE7+BM7+BU7</f>
        <v>0</v>
      </c>
      <c r="AC8" s="162">
        <f>Y8+Z8+AA8</f>
        <v>0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0</v>
      </c>
      <c r="AH8" s="162">
        <f>AG8*100</f>
        <v>0</v>
      </c>
      <c r="AJ8" s="162">
        <f>D9</f>
        <v>2</v>
      </c>
      <c r="AK8" s="162">
        <f>F9</f>
        <v>5</v>
      </c>
      <c r="AL8" s="162">
        <f>$F$10</f>
        <v>12</v>
      </c>
      <c r="AM8" s="162">
        <f>IF($F$9=5,1,0)</f>
        <v>1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1</v>
      </c>
      <c r="AQ8" s="162">
        <f>IF($F$9&lt;3,$F$10,0)</f>
        <v>0</v>
      </c>
      <c r="AS8" s="162">
        <f>I9</f>
        <v>3</v>
      </c>
      <c r="AT8" s="162">
        <f>I10</f>
        <v>14</v>
      </c>
      <c r="AU8" s="162">
        <f>IF($I$9=5,1,0)</f>
        <v>0</v>
      </c>
      <c r="AV8" s="162">
        <f>IF($I$9=4,1,0)</f>
        <v>0</v>
      </c>
      <c r="AW8" s="162">
        <f>IF($I$9=3,1,0)</f>
        <v>1</v>
      </c>
      <c r="AX8" s="162">
        <f t="shared" ref="AX8:AX11" si="2">AU8+AV8+AW8</f>
        <v>1</v>
      </c>
      <c r="AY8" s="162">
        <f>IF($I$9&lt;3,$I$10,0)</f>
        <v>0</v>
      </c>
      <c r="BA8" s="162">
        <f>L9</f>
        <v>0</v>
      </c>
      <c r="BB8" s="162">
        <f>L10</f>
        <v>0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1</v>
      </c>
      <c r="BZ8" s="162">
        <f t="shared" si="0"/>
        <v>0</v>
      </c>
      <c r="CA8" s="162">
        <f t="shared" si="0"/>
        <v>1</v>
      </c>
      <c r="CB8" s="162">
        <f t="shared" si="0"/>
        <v>2</v>
      </c>
      <c r="CD8" s="162">
        <f>BQ8+BI8+BA8+AS8+AK8</f>
        <v>8</v>
      </c>
      <c r="CE8" s="162">
        <f>U9</f>
        <v>26</v>
      </c>
      <c r="CF8" s="162">
        <f t="shared" ref="CF8:CF11" si="6">AQ8+AY8+BG8+BO8+BW8</f>
        <v>0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1208102600.72</v>
      </c>
      <c r="CM8" s="158">
        <f t="shared" ref="CM8:CM11" si="8">IF(CH8=9,$CM$2,(LARGE($CK$7:$CK$11,AJ8)))</f>
        <v>1208102600.72</v>
      </c>
      <c r="CN8" s="162">
        <f t="shared" ref="CN8:CN11" si="9">LEN(CM8)</f>
        <v>13</v>
      </c>
      <c r="CO8" s="162">
        <f t="shared" ref="CO8:CO11" si="10">VALUE(MID(CM8,CN8,1))</f>
        <v>2</v>
      </c>
      <c r="CP8" s="162">
        <v>2</v>
      </c>
      <c r="CQ8" s="162">
        <f t="shared" ref="CQ8:CQ11" si="11">IF(CO8=0,$CQ$2,(CO8*100+CP8))</f>
        <v>202</v>
      </c>
      <c r="CR8" s="162">
        <f t="shared" ref="CR8:CR11" si="12">SMALL($CQ$7:$CQ$11,CP8)</f>
        <v>202</v>
      </c>
      <c r="CS8" s="162">
        <f t="shared" ref="CS8:CS11" si="13">LEN(CR8)</f>
        <v>3</v>
      </c>
      <c r="CT8" s="162">
        <f t="shared" ref="CT8:CT11" si="14">VALUE(MID(CR8,CS8,1))</f>
        <v>2</v>
      </c>
      <c r="CU8" s="162">
        <f t="shared" ref="CU8:CU11" si="15">IF($DR$4=0,"",CT8)</f>
        <v>2</v>
      </c>
      <c r="DB8" s="162">
        <v>2</v>
      </c>
      <c r="DC8" s="162">
        <f>W9</f>
        <v>2</v>
      </c>
      <c r="DD8" s="162">
        <f>D9</f>
        <v>2</v>
      </c>
      <c r="DE8" s="162">
        <f t="shared" ref="DE8:DE11" si="16">IF(DC8=0,$DD$4,(DC8*10+DD8))</f>
        <v>22</v>
      </c>
      <c r="DF8" s="162">
        <f t="shared" ref="DF8:DF11" si="17">SMALL(($DE$7:$DE$11),DB8)</f>
        <v>22</v>
      </c>
      <c r="DG8" s="162">
        <f t="shared" ref="DG8:DG11" si="18">LEN(DF8)</f>
        <v>2</v>
      </c>
      <c r="DH8" s="162">
        <f t="shared" ref="DH8:DH11" si="19">VALUE(MID(DF8,DG8,1))</f>
        <v>2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MUNDUCH JIŘÍ</v>
      </c>
      <c r="DR8" s="55" t="str">
        <f>B9</f>
        <v>Sl.Plz.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MUNDUCH JIŘÍ</v>
      </c>
      <c r="DU8" s="54" t="str">
        <f t="shared" ref="DU8:DU11" si="22">IF($DR$4=0,"",(IF(DQ8=0,"",(INDEX($DR$7:$DR$11,DH8)))))</f>
        <v>Sl.Plz.</v>
      </c>
    </row>
    <row r="9" spans="1:125" ht="14.25" customHeight="1" thickBot="1" x14ac:dyDescent="0.25">
      <c r="A9" s="213" t="str">
        <f>IF('Vážní listina'!D8="","",'Vážní listina'!D8)</f>
        <v>MUNDUCH JIŘÍ</v>
      </c>
      <c r="B9" s="215" t="str">
        <f>IF('Vážní listina'!D8="","",'Vážní listina'!E8)</f>
        <v>Sl.Plz.</v>
      </c>
      <c r="C9" s="198"/>
      <c r="D9" s="217">
        <f>'Vážní listina'!A8</f>
        <v>2</v>
      </c>
      <c r="E9" s="204">
        <v>1</v>
      </c>
      <c r="F9" s="94">
        <v>5</v>
      </c>
      <c r="G9" s="95"/>
      <c r="H9" s="204">
        <v>4</v>
      </c>
      <c r="I9" s="94">
        <v>3</v>
      </c>
      <c r="J9" s="95"/>
      <c r="K9" s="204">
        <v>3</v>
      </c>
      <c r="L9" s="94">
        <v>0</v>
      </c>
      <c r="M9" s="95"/>
      <c r="N9" s="204"/>
      <c r="O9" s="94"/>
      <c r="P9" s="95"/>
      <c r="Q9" s="204"/>
      <c r="R9" s="94"/>
      <c r="S9" s="95"/>
      <c r="T9" s="207">
        <f>F9+I9+L9+O9+R9</f>
        <v>8</v>
      </c>
      <c r="U9" s="208">
        <f>F10+I10+L10+O10+R10</f>
        <v>26</v>
      </c>
      <c r="V9" s="206">
        <f>G9+J9+M9+P9+S9</f>
        <v>0</v>
      </c>
      <c r="W9" s="195">
        <f>CU8</f>
        <v>2</v>
      </c>
      <c r="AJ9" s="162">
        <f>D11</f>
        <v>3</v>
      </c>
      <c r="AK9" s="162">
        <f>F11</f>
        <v>4</v>
      </c>
      <c r="AL9" s="162">
        <f>$F$12</f>
        <v>12</v>
      </c>
      <c r="AM9" s="162">
        <f>IF($F$11=5,1,0)</f>
        <v>0</v>
      </c>
      <c r="AN9" s="162">
        <f>IF($F$11=4,1,0)</f>
        <v>1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4</v>
      </c>
      <c r="AT9" s="162">
        <f>I12</f>
        <v>12</v>
      </c>
      <c r="AU9" s="162">
        <f>IF($I$11=5,1,0)</f>
        <v>0</v>
      </c>
      <c r="AV9" s="162">
        <f>IF($I$11=4,1,0)</f>
        <v>1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4</v>
      </c>
      <c r="BB9" s="164">
        <f>L12</f>
        <v>12</v>
      </c>
      <c r="BC9" s="162">
        <f>IF($L$11=5,1,0)</f>
        <v>0</v>
      </c>
      <c r="BD9" s="162">
        <f>IF($L$11=4,1,0)</f>
        <v>1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0</v>
      </c>
      <c r="BZ9" s="162">
        <f t="shared" si="0"/>
        <v>3</v>
      </c>
      <c r="CA9" s="162">
        <f t="shared" si="0"/>
        <v>0</v>
      </c>
      <c r="CB9" s="162">
        <f t="shared" si="0"/>
        <v>3</v>
      </c>
      <c r="CD9" s="162">
        <f>BQ9+BI9+BA9+AS9+AK9</f>
        <v>12</v>
      </c>
      <c r="CE9" s="162">
        <f>U11</f>
        <v>36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1312033600.6299999</v>
      </c>
      <c r="CM9" s="158">
        <f t="shared" si="8"/>
        <v>1106100907.54</v>
      </c>
      <c r="CN9" s="162">
        <f t="shared" si="9"/>
        <v>13</v>
      </c>
      <c r="CO9" s="162">
        <f t="shared" si="10"/>
        <v>4</v>
      </c>
      <c r="CP9" s="162">
        <v>3</v>
      </c>
      <c r="CQ9" s="162">
        <f t="shared" si="11"/>
        <v>403</v>
      </c>
      <c r="CR9" s="162">
        <f t="shared" si="12"/>
        <v>301</v>
      </c>
      <c r="CS9" s="162">
        <f t="shared" si="13"/>
        <v>3</v>
      </c>
      <c r="CT9" s="162">
        <f t="shared" si="14"/>
        <v>1</v>
      </c>
      <c r="CU9" s="162">
        <f t="shared" si="15"/>
        <v>1</v>
      </c>
      <c r="CV9" s="162">
        <f>CT8</f>
        <v>2</v>
      </c>
      <c r="DB9" s="162">
        <v>3</v>
      </c>
      <c r="DC9" s="162">
        <f>W11</f>
        <v>1</v>
      </c>
      <c r="DD9" s="162">
        <f>D11</f>
        <v>3</v>
      </c>
      <c r="DE9" s="162">
        <f t="shared" si="16"/>
        <v>13</v>
      </c>
      <c r="DF9" s="162">
        <f t="shared" si="17"/>
        <v>34</v>
      </c>
      <c r="DG9" s="162">
        <f t="shared" si="18"/>
        <v>2</v>
      </c>
      <c r="DH9" s="162">
        <f t="shared" si="19"/>
        <v>4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Melas Tomáš</v>
      </c>
      <c r="DR9" s="55" t="str">
        <f>B11</f>
        <v>Bánovce</v>
      </c>
      <c r="DS9" s="162">
        <f t="shared" si="20"/>
        <v>3</v>
      </c>
      <c r="DT9" s="54" t="str">
        <f t="shared" si="21"/>
        <v>Morong Jakub</v>
      </c>
      <c r="DU9" s="54" t="str">
        <f t="shared" si="22"/>
        <v>Sok.Vít.</v>
      </c>
    </row>
    <row r="10" spans="1:125" ht="14.25" customHeight="1" thickBot="1" x14ac:dyDescent="0.25">
      <c r="A10" s="213"/>
      <c r="B10" s="215"/>
      <c r="C10" s="198"/>
      <c r="D10" s="217"/>
      <c r="E10" s="204"/>
      <c r="F10" s="92">
        <v>12</v>
      </c>
      <c r="G10" s="93"/>
      <c r="H10" s="204"/>
      <c r="I10" s="92">
        <v>14</v>
      </c>
      <c r="J10" s="93"/>
      <c r="K10" s="204"/>
      <c r="L10" s="92">
        <v>0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f>AM8+AU8+BC8+BK8+BS8</f>
        <v>1</v>
      </c>
      <c r="Z10" s="156">
        <f>AN8+AV8+BD8+BL8+BT8</f>
        <v>0</v>
      </c>
      <c r="AA10" s="156">
        <f>AO8+AW8+BE8+BM8+BU8</f>
        <v>1</v>
      </c>
      <c r="AC10" s="162">
        <f>Y10+Z10+AA10</f>
        <v>2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10</v>
      </c>
      <c r="AH10" s="162">
        <f>AG10*100</f>
        <v>1000</v>
      </c>
      <c r="AJ10" s="162">
        <f>D13</f>
        <v>4</v>
      </c>
      <c r="AK10" s="162">
        <f>F13</f>
        <v>0</v>
      </c>
      <c r="AL10" s="162">
        <f>$F$14</f>
        <v>0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0</v>
      </c>
      <c r="AS10" s="164">
        <f>I13</f>
        <v>1</v>
      </c>
      <c r="AT10" s="164">
        <f>I14</f>
        <v>7</v>
      </c>
      <c r="AU10" s="162">
        <f>IF($I$13=5,1,0)</f>
        <v>0</v>
      </c>
      <c r="AV10" s="162">
        <f>IF($I$13=4,1,0)</f>
        <v>0</v>
      </c>
      <c r="AW10" s="162">
        <f>IF($I$13=3,1,0)</f>
        <v>0</v>
      </c>
      <c r="AX10" s="162">
        <f t="shared" si="2"/>
        <v>0</v>
      </c>
      <c r="AY10" s="162">
        <f>IF($I$13&lt;3,$I$14,0)</f>
        <v>7</v>
      </c>
      <c r="BA10" s="162">
        <f>L13</f>
        <v>5</v>
      </c>
      <c r="BB10" s="162">
        <f>L14</f>
        <v>2</v>
      </c>
      <c r="BC10" s="162">
        <f>IF($L$13=5,1,0)</f>
        <v>1</v>
      </c>
      <c r="BD10" s="162">
        <f>IF($L$13=4,1,0)</f>
        <v>0</v>
      </c>
      <c r="BE10" s="162">
        <f>IF($L$13=3,1,0)</f>
        <v>0</v>
      </c>
      <c r="BF10" s="162">
        <f t="shared" si="3"/>
        <v>1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1</v>
      </c>
      <c r="BZ10" s="162">
        <f t="shared" si="0"/>
        <v>0</v>
      </c>
      <c r="CA10" s="162">
        <f t="shared" si="0"/>
        <v>0</v>
      </c>
      <c r="CB10" s="162">
        <f t="shared" si="0"/>
        <v>1</v>
      </c>
      <c r="CD10" s="162">
        <f>BQ10+BI10+BA10+AS10+AK10</f>
        <v>6</v>
      </c>
      <c r="CE10" s="162">
        <f>U13</f>
        <v>9</v>
      </c>
      <c r="CF10" s="162">
        <f t="shared" si="6"/>
        <v>7</v>
      </c>
      <c r="CG10" s="162">
        <f>IF((D13)="",9,AD14)</f>
        <v>5</v>
      </c>
      <c r="CH10" s="162">
        <f>IF((D13)="",9,D13)</f>
        <v>4</v>
      </c>
      <c r="CK10" s="158">
        <f t="shared" si="7"/>
        <v>1106100907.54</v>
      </c>
      <c r="CM10" s="158">
        <f t="shared" si="8"/>
        <v>1000000000.8099999</v>
      </c>
      <c r="CN10" s="162">
        <f t="shared" si="9"/>
        <v>13</v>
      </c>
      <c r="CO10" s="162">
        <f t="shared" si="10"/>
        <v>1</v>
      </c>
      <c r="CP10" s="162">
        <v>4</v>
      </c>
      <c r="CQ10" s="162">
        <f t="shared" si="11"/>
        <v>104</v>
      </c>
      <c r="CR10" s="162">
        <f t="shared" si="12"/>
        <v>403</v>
      </c>
      <c r="CS10" s="162">
        <f t="shared" si="13"/>
        <v>3</v>
      </c>
      <c r="CT10" s="162">
        <f t="shared" si="14"/>
        <v>3</v>
      </c>
      <c r="CU10" s="162">
        <f t="shared" si="15"/>
        <v>3</v>
      </c>
      <c r="DB10" s="162">
        <v>4</v>
      </c>
      <c r="DC10" s="162">
        <f>W13</f>
        <v>3</v>
      </c>
      <c r="DD10" s="162">
        <f>D13</f>
        <v>4</v>
      </c>
      <c r="DE10" s="162">
        <f t="shared" si="16"/>
        <v>34</v>
      </c>
      <c r="DF10" s="162">
        <f t="shared" si="17"/>
        <v>41</v>
      </c>
      <c r="DG10" s="162">
        <f t="shared" si="18"/>
        <v>2</v>
      </c>
      <c r="DH10" s="162">
        <f t="shared" si="19"/>
        <v>1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Morong Jakub</v>
      </c>
      <c r="DR10" s="55" t="str">
        <f>B13</f>
        <v>Sok.Vít.</v>
      </c>
      <c r="DS10" s="162">
        <f t="shared" si="20"/>
        <v>4</v>
      </c>
      <c r="DT10" s="54" t="str">
        <f t="shared" si="21"/>
        <v>KOPEĆ MARCEL</v>
      </c>
      <c r="DU10" s="54" t="str">
        <f t="shared" si="22"/>
        <v>Gogolin</v>
      </c>
    </row>
    <row r="11" spans="1:125" ht="14.25" customHeight="1" thickBot="1" x14ac:dyDescent="0.25">
      <c r="A11" s="213" t="str">
        <f>IF('Vážní listina'!D9="","",'Vážní listina'!D9)</f>
        <v>Melas Tomáš</v>
      </c>
      <c r="B11" s="215" t="str">
        <f>IF('Vážní listina'!D9="","",'Vážní listina'!E9)</f>
        <v>Bánovce</v>
      </c>
      <c r="C11" s="198"/>
      <c r="D11" s="217">
        <f>'Vážní listina'!A9</f>
        <v>3</v>
      </c>
      <c r="E11" s="204">
        <v>4</v>
      </c>
      <c r="F11" s="94">
        <v>4</v>
      </c>
      <c r="G11" s="95"/>
      <c r="H11" s="204">
        <v>1</v>
      </c>
      <c r="I11" s="94">
        <v>4</v>
      </c>
      <c r="J11" s="95"/>
      <c r="K11" s="204">
        <v>2</v>
      </c>
      <c r="L11" s="94">
        <v>4</v>
      </c>
      <c r="M11" s="95"/>
      <c r="N11" s="204"/>
      <c r="O11" s="94"/>
      <c r="P11" s="95"/>
      <c r="Q11" s="204"/>
      <c r="R11" s="94"/>
      <c r="S11" s="95"/>
      <c r="T11" s="207">
        <f>F11+I11+L11+O11+R11</f>
        <v>12</v>
      </c>
      <c r="U11" s="208">
        <f>F12+I12+L12+O12+R12</f>
        <v>36</v>
      </c>
      <c r="V11" s="206">
        <f>G11+J11+M11+P11+S11</f>
        <v>0</v>
      </c>
      <c r="W11" s="195">
        <f>CU9</f>
        <v>1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1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20"/>
      <c r="B12" s="221"/>
      <c r="C12" s="219"/>
      <c r="D12" s="222"/>
      <c r="E12" s="218"/>
      <c r="F12" s="27">
        <v>12</v>
      </c>
      <c r="G12" s="28"/>
      <c r="H12" s="218"/>
      <c r="I12" s="27">
        <v>12</v>
      </c>
      <c r="J12" s="28"/>
      <c r="K12" s="218"/>
      <c r="L12" s="27">
        <v>12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f>AM9+AU9+BC9+BK9+BS9</f>
        <v>0</v>
      </c>
      <c r="Z12" s="156">
        <f>AN9+AV9+BD9+BL9+BT9</f>
        <v>3</v>
      </c>
      <c r="AA12" s="156">
        <f>AO9+AW9+BE9+BM9+BU9</f>
        <v>0</v>
      </c>
      <c r="AC12" s="162">
        <f>Y12+Z12+AA12</f>
        <v>3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3</v>
      </c>
      <c r="AH12" s="162">
        <f>AG12*100</f>
        <v>300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28" t="str">
        <f>IF('Vážní listina'!D10="","",'Vážní listina'!D10)</f>
        <v>Morong Jakub</v>
      </c>
      <c r="B13" s="229" t="str">
        <f>IF('Vážní listina'!D10="","",'Vážní listina'!E10)</f>
        <v>Sok.Vít.</v>
      </c>
      <c r="C13" s="231"/>
      <c r="D13" s="230">
        <f>'Vážní listina'!A10</f>
        <v>4</v>
      </c>
      <c r="E13" s="225">
        <v>3</v>
      </c>
      <c r="F13" s="94">
        <v>0</v>
      </c>
      <c r="G13" s="95"/>
      <c r="H13" s="225">
        <v>2</v>
      </c>
      <c r="I13" s="94">
        <v>1</v>
      </c>
      <c r="J13" s="95"/>
      <c r="K13" s="225">
        <v>1</v>
      </c>
      <c r="L13" s="94">
        <v>5</v>
      </c>
      <c r="M13" s="95"/>
      <c r="N13" s="204"/>
      <c r="O13" s="94"/>
      <c r="P13" s="95"/>
      <c r="Q13" s="204"/>
      <c r="R13" s="94"/>
      <c r="S13" s="95"/>
      <c r="T13" s="234">
        <f>F13+I13+L13+O13+R13</f>
        <v>6</v>
      </c>
      <c r="U13" s="235">
        <f>F14+I14+L14+O14+R14</f>
        <v>9</v>
      </c>
      <c r="V13" s="226">
        <f>G13+J13+M13+P13+S13</f>
        <v>0</v>
      </c>
      <c r="W13" s="223">
        <f>CU10</f>
        <v>3</v>
      </c>
      <c r="AJ13" s="153" t="s">
        <v>7</v>
      </c>
      <c r="AL13" s="162">
        <f>SUM(AL7:AL11)</f>
        <v>24</v>
      </c>
      <c r="AM13" s="162">
        <f>SUM(AM7:AM11)</f>
        <v>1</v>
      </c>
      <c r="AT13" s="162">
        <f>SUM(AT7:AT11)</f>
        <v>33</v>
      </c>
      <c r="AU13" s="162">
        <f>SUM(AU7:AU11)</f>
        <v>0</v>
      </c>
      <c r="BB13" s="162">
        <f>SUM(BB7:BB11)</f>
        <v>14</v>
      </c>
      <c r="BC13" s="162">
        <f>SUM(BC7:BC11)</f>
        <v>1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3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86"/>
      <c r="B14" s="187"/>
      <c r="C14" s="188"/>
      <c r="D14" s="189"/>
      <c r="E14" s="184"/>
      <c r="F14" s="31">
        <v>0</v>
      </c>
      <c r="G14" s="32"/>
      <c r="H14" s="184"/>
      <c r="I14" s="31">
        <v>7</v>
      </c>
      <c r="J14" s="32"/>
      <c r="K14" s="184"/>
      <c r="L14" s="31">
        <v>2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f>AM10+AU10+BC10+BK10+BS10</f>
        <v>1</v>
      </c>
      <c r="Z14" s="156">
        <f>AN10+AV10+BD10+BL10+BT10</f>
        <v>0</v>
      </c>
      <c r="AA14" s="156">
        <f>AO10+AW10+BE10+BM10+BU10</f>
        <v>0</v>
      </c>
      <c r="AC14" s="162">
        <f>Y14+Z14+AA14</f>
        <v>1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10</v>
      </c>
      <c r="AH14" s="162">
        <f>AG14*100</f>
        <v>1000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f>F15+I15+L15+O15+R15</f>
        <v>0</v>
      </c>
      <c r="U15" s="191">
        <f>F16+I16+L16+O16+R16</f>
        <v>0</v>
      </c>
      <c r="V15" s="182">
        <f>G15+J15+M15+P15+S15</f>
        <v>0</v>
      </c>
      <c r="W15" s="227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f>F17+I17+O17+R17</f>
        <v>0</v>
      </c>
      <c r="U17" s="191">
        <f>F18+I18+O18+R18</f>
        <v>0</v>
      </c>
      <c r="V17" s="182">
        <f>G17+J17+P17+S17</f>
        <v>0</v>
      </c>
      <c r="W17" s="227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f t="shared" si="23"/>
        <v>1</v>
      </c>
      <c r="AS18" s="162">
        <f t="shared" si="24"/>
        <v>1</v>
      </c>
      <c r="BA18" s="162">
        <f>IF(L10="",0,1)</f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f>F19+I19+O19+R19</f>
        <v>0</v>
      </c>
      <c r="U19" s="191">
        <f>F20+I20+O20+R20</f>
        <v>0</v>
      </c>
      <c r="V19" s="182">
        <f>G19+J19+P19+S19</f>
        <v>0</v>
      </c>
      <c r="W19" s="227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>IF(L11="",0,1)</f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f>F21+I21+O21+R21</f>
        <v>0</v>
      </c>
      <c r="U21" s="191">
        <f>F22+I22+O22+R22</f>
        <v>0</v>
      </c>
      <c r="V21" s="182">
        <f>G21+J21+P21+S21</f>
        <v>0</v>
      </c>
      <c r="W21" s="227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f>F23+I23+O23+R23</f>
        <v>0</v>
      </c>
      <c r="U23" s="191">
        <f>F24+I24+O24+R24</f>
        <v>0</v>
      </c>
      <c r="V23" s="182">
        <f>G23+J23+P23+S23</f>
        <v>0</v>
      </c>
      <c r="W23" s="227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f>F25+I25+O25+R25</f>
        <v>0</v>
      </c>
      <c r="U25" s="191">
        <f>F26+I26+O26+R26</f>
        <v>0</v>
      </c>
      <c r="V25" s="182">
        <f>G25+J25+P25+S25</f>
        <v>0</v>
      </c>
      <c r="W25" s="227"/>
    </row>
    <row r="26" spans="1:71" ht="14.25" hidden="1" customHeight="1" thickTop="1" thickBot="1" x14ac:dyDescent="0.25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f>F27+I27+O27+R27</f>
        <v>0</v>
      </c>
      <c r="U27" s="191">
        <f>F28+I28+O28+R28</f>
        <v>0</v>
      </c>
      <c r="V27" s="182">
        <f>G27+J27+P27+S27</f>
        <v>0</v>
      </c>
      <c r="W27" s="227"/>
    </row>
    <row r="28" spans="1:71" ht="14.25" hidden="1" customHeight="1" thickTop="1" thickBot="1" x14ac:dyDescent="0.25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 x14ac:dyDescent="0.25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f>F29+I29+O29+R29</f>
        <v>0</v>
      </c>
      <c r="U29" s="191">
        <f>F30+I30+O30+R30</f>
        <v>0</v>
      </c>
      <c r="V29" s="182">
        <f>G29+J29+P29+S29</f>
        <v>0</v>
      </c>
      <c r="W29" s="227"/>
    </row>
    <row r="30" spans="1:71" ht="14.25" hidden="1" customHeight="1" thickTop="1" thickBot="1" x14ac:dyDescent="0.25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 x14ac:dyDescent="0.25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f>F31+I31+O31+R31</f>
        <v>0</v>
      </c>
      <c r="U31" s="191">
        <f>F32+I32+O32+R32</f>
        <v>0</v>
      </c>
      <c r="V31" s="182">
        <f>G31+J31+P31+S31</f>
        <v>0</v>
      </c>
      <c r="W31" s="227"/>
    </row>
    <row r="32" spans="1:71" ht="14.25" hidden="1" customHeight="1" thickTop="1" thickBot="1" x14ac:dyDescent="0.25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 x14ac:dyDescent="0.25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f>F33+I33+O33+R33</f>
        <v>0</v>
      </c>
      <c r="U33" s="191">
        <f>F34+I34+O34+R34</f>
        <v>0</v>
      </c>
      <c r="V33" s="182">
        <f>G33+J33+P33+S33</f>
        <v>0</v>
      </c>
      <c r="W33" s="227"/>
    </row>
    <row r="34" spans="1:23" ht="14.25" hidden="1" customHeight="1" thickTop="1" thickBot="1" x14ac:dyDescent="0.25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 x14ac:dyDescent="0.25">
      <c r="A35" s="186" t="str">
        <f>IF('Vážní listina'!D21="","",'Vážní listina'!D21)</f>
        <v/>
      </c>
      <c r="B35" s="187" t="str">
        <f>IF('Vážní listina'!D21="","",'Vážní listina'!E21)</f>
        <v/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f>F35+I35+O35+R35</f>
        <v>0</v>
      </c>
      <c r="U35" s="191">
        <f>F36+I36+O36+R36</f>
        <v>0</v>
      </c>
      <c r="V35" s="182">
        <f>G35+J35+P35+S35</f>
        <v>0</v>
      </c>
      <c r="W35" s="183"/>
    </row>
    <row r="36" spans="1:23" ht="14.25" hidden="1" customHeight="1" thickTop="1" thickBot="1" x14ac:dyDescent="0.25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 x14ac:dyDescent="0.25">
      <c r="A37" s="186" t="str">
        <f>IF('Vážní listina'!D22="","",'Vážní listina'!D22)</f>
        <v/>
      </c>
      <c r="B37" s="187" t="str">
        <f>IF('Vážní listina'!D22="","",'Vážní listina'!E22)</f>
        <v/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f>F37+I37+O37+R37</f>
        <v>0</v>
      </c>
      <c r="U37" s="191">
        <f>F38+I38+O38+R38</f>
        <v>0</v>
      </c>
      <c r="V37" s="182">
        <f>G37+J37+P37+S37</f>
        <v>0</v>
      </c>
      <c r="W37" s="183"/>
    </row>
    <row r="38" spans="1:23" ht="14.25" hidden="1" customHeight="1" thickTop="1" thickBot="1" x14ac:dyDescent="0.25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 x14ac:dyDescent="0.25">
      <c r="A39" s="186" t="str">
        <f>IF('Vážní listina'!D23="","",'Vážní listina'!D23)</f>
        <v/>
      </c>
      <c r="B39" s="187" t="str">
        <f>IF('Vážní listina'!D23="","",'Vážní listina'!E23)</f>
        <v/>
      </c>
      <c r="C39" s="188"/>
      <c r="D39" s="189">
        <f>'Vážní listina'!A23</f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f>F39+I39+O39+R39</f>
        <v>0</v>
      </c>
      <c r="U39" s="191">
        <f>F40+I40+O40+R40</f>
        <v>0</v>
      </c>
      <c r="V39" s="182">
        <f>G39+J39+P39+S39</f>
        <v>0</v>
      </c>
      <c r="W39" s="183"/>
    </row>
    <row r="40" spans="1:23" ht="14.25" hidden="1" customHeight="1" thickTop="1" thickBot="1" x14ac:dyDescent="0.25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 x14ac:dyDescent="0.25">
      <c r="A41" s="186" t="str">
        <f>IF('Vážní listina'!D24="","",'Vážní listina'!D24)</f>
        <v/>
      </c>
      <c r="B41" s="187" t="str">
        <f>IF('Vážní listina'!D24="","",'Vážní listina'!E24)</f>
        <v/>
      </c>
      <c r="C41" s="188"/>
      <c r="D41" s="189">
        <f>'Vážní listina'!A24</f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f>F41+I41+O41+R41</f>
        <v>0</v>
      </c>
      <c r="U41" s="191">
        <f>F42+I42+O42+R42</f>
        <v>0</v>
      </c>
      <c r="V41" s="182">
        <f>G41+J41+P41+S41</f>
        <v>0</v>
      </c>
      <c r="W41" s="183"/>
    </row>
    <row r="42" spans="1:23" ht="14.25" hidden="1" customHeight="1" thickTop="1" thickBot="1" x14ac:dyDescent="0.25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 x14ac:dyDescent="0.25">
      <c r="A43" s="186" t="str">
        <f>IF('Vážní listina'!D25="","",'Vážní listina'!D25)</f>
        <v/>
      </c>
      <c r="B43" s="187" t="str">
        <f>IF('Vážní listina'!D25="","",'Vážní listina'!E25)</f>
        <v/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f>F43+I43+O43+R43</f>
        <v>0</v>
      </c>
      <c r="U43" s="191">
        <f>F44+I44+O44+R44</f>
        <v>0</v>
      </c>
      <c r="V43" s="182">
        <f>G43+J43+P43+S43</f>
        <v>0</v>
      </c>
      <c r="W43" s="183"/>
    </row>
    <row r="44" spans="1:23" ht="14.25" hidden="1" customHeight="1" thickTop="1" thickBot="1" x14ac:dyDescent="0.25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 x14ac:dyDescent="0.25">
      <c r="A45" s="186" t="str">
        <f>IF('Vážní listina'!D26="","",'Vážní listina'!D26)</f>
        <v/>
      </c>
      <c r="B45" s="187" t="str">
        <f>IF('Vážní listina'!D26="","",'Vážní listina'!E26)</f>
        <v/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f>F45+I45+O45+R45</f>
        <v>0</v>
      </c>
      <c r="U45" s="191">
        <f>F46+I46+O46+R46</f>
        <v>0</v>
      </c>
      <c r="V45" s="182">
        <f>G45+J45+P45+S45</f>
        <v>0</v>
      </c>
      <c r="W45" s="183"/>
    </row>
    <row r="46" spans="1:23" ht="14.25" hidden="1" customHeight="1" thickTop="1" thickBot="1" x14ac:dyDescent="0.25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 x14ac:dyDescent="0.25">
      <c r="A47" s="186" t="str">
        <f>IF('Vážní listina'!D27="","",'Vážní listina'!D27)</f>
        <v/>
      </c>
      <c r="B47" s="187" t="str">
        <f>IF('Vážní listina'!D27="","",'Vážní listina'!E27)</f>
        <v/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f>F47+I47+O47+R47</f>
        <v>0</v>
      </c>
      <c r="U47" s="191">
        <f>F48+I48+O48+R48</f>
        <v>0</v>
      </c>
      <c r="V47" s="182">
        <f>G47+J47+P47+S47</f>
        <v>0</v>
      </c>
      <c r="W47" s="183"/>
    </row>
    <row r="48" spans="1:23" ht="14.25" hidden="1" customHeight="1" thickTop="1" thickBot="1" x14ac:dyDescent="0.25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 x14ac:dyDescent="0.25">
      <c r="A49" s="186" t="str">
        <f>IF('Vážní listina'!D28="","",'Vážní listina'!D28)</f>
        <v/>
      </c>
      <c r="B49" s="187" t="str">
        <f>IF('Vážní listina'!D28="","",'Vážní listina'!E28)</f>
        <v/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f>F49+I49+O49+R49</f>
        <v>0</v>
      </c>
      <c r="U49" s="191">
        <f>F50+I50+O50+R50</f>
        <v>0</v>
      </c>
      <c r="V49" s="182">
        <f>G49+J49+P49+S49</f>
        <v>0</v>
      </c>
      <c r="W49" s="183"/>
    </row>
    <row r="50" spans="1:36" ht="14.25" hidden="1" customHeight="1" thickTop="1" thickBot="1" x14ac:dyDescent="0.25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 x14ac:dyDescent="0.25">
      <c r="A51" s="186" t="str">
        <f>IF('Vážní listina'!D29="","",'Vážní listina'!D29)</f>
        <v/>
      </c>
      <c r="B51" s="187" t="str">
        <f>IF('Vážní listina'!D29="","",'Vážní listina'!E29)</f>
        <v/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f>F51+I51+O51+R51</f>
        <v>0</v>
      </c>
      <c r="U51" s="191">
        <f>F52+I52+O52+R52</f>
        <v>0</v>
      </c>
      <c r="V51" s="182">
        <f>G51+J51+P51+S51</f>
        <v>0</v>
      </c>
      <c r="W51" s="183"/>
    </row>
    <row r="52" spans="1:36" ht="14.25" hidden="1" customHeight="1" thickTop="1" thickBot="1" x14ac:dyDescent="0.25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 x14ac:dyDescent="0.25">
      <c r="A53" s="186" t="str">
        <f>IF('Vážní listina'!D30="","",'Vážní listina'!D30)</f>
        <v/>
      </c>
      <c r="B53" s="187" t="str">
        <f>IF('Vážní listina'!D30="","",'Vážní listina'!E30)</f>
        <v/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f>F53+I53+O53+R53</f>
        <v>0</v>
      </c>
      <c r="U53" s="191">
        <f>F54+I54+O54+R54</f>
        <v>0</v>
      </c>
      <c r="V53" s="182">
        <f>G53+J53+P53+S53</f>
        <v>0</v>
      </c>
      <c r="W53" s="186"/>
    </row>
    <row r="54" spans="1:36" ht="14.25" hidden="1" customHeight="1" thickTop="1" thickBot="1" x14ac:dyDescent="0.25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 x14ac:dyDescent="0.25">
      <c r="A55" s="186" t="str">
        <f>IF('Vážní listina'!D31="","",'Vážní listina'!D31)</f>
        <v/>
      </c>
      <c r="B55" s="187" t="str">
        <f>IF('Vážní listina'!D31="","",'Vážní listina'!E31)</f>
        <v/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f>F55+I55+O55+R55</f>
        <v>0</v>
      </c>
      <c r="U55" s="191">
        <f>F56+I56+O56+R56</f>
        <v>0</v>
      </c>
      <c r="V55" s="182">
        <f>G55+J55+P55+S55</f>
        <v>0</v>
      </c>
      <c r="W55" s="183"/>
    </row>
    <row r="56" spans="1:36" ht="14.25" hidden="1" customHeight="1" thickTop="1" thickBot="1" x14ac:dyDescent="0.25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 x14ac:dyDescent="0.25">
      <c r="A57" s="186" t="str">
        <f>IF('Vážní listina'!D32="","",'Vážní listina'!D32)</f>
        <v/>
      </c>
      <c r="B57" s="187" t="str">
        <f>IF('Vážní listina'!D32="","",'Vážní listina'!E32)</f>
        <v/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f>F57+I57+O57+R57</f>
        <v>0</v>
      </c>
      <c r="U57" s="191">
        <f>F58+I58+O58+R58</f>
        <v>0</v>
      </c>
      <c r="V57" s="182">
        <f>G57+J57+P57+S57</f>
        <v>0</v>
      </c>
      <c r="W57" s="183"/>
    </row>
    <row r="58" spans="1:36" ht="14.25" hidden="1" customHeight="1" thickTop="1" thickBot="1" x14ac:dyDescent="0.25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 x14ac:dyDescent="0.25">
      <c r="A59" s="186" t="str">
        <f>IF('Vážní listina'!D33="","",'Vážní listina'!D33)</f>
        <v/>
      </c>
      <c r="B59" s="187" t="str">
        <f>IF('Vážní listina'!D33="","",'Vážní listina'!E33)</f>
        <v/>
      </c>
      <c r="C59" s="188"/>
      <c r="D59" s="189">
        <f>'Vážní listina'!A33</f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f>F59+I59+O59+R59</f>
        <v>0</v>
      </c>
      <c r="U59" s="191">
        <f>F60+I60+O60+R60</f>
        <v>0</v>
      </c>
      <c r="V59" s="182">
        <f>G59+J59+P59+S59</f>
        <v>0</v>
      </c>
      <c r="W59" s="183"/>
    </row>
    <row r="60" spans="1:36" ht="14.25" hidden="1" customHeight="1" thickTop="1" thickBot="1" x14ac:dyDescent="0.25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 x14ac:dyDescent="0.25">
      <c r="A61" s="186" t="str">
        <f>IF('Vážní listina'!D34="","",'Vážní listina'!D34)</f>
        <v/>
      </c>
      <c r="B61" s="187" t="str">
        <f>IF('Vážní listina'!D34="","",'Vážní listina'!E34)</f>
        <v/>
      </c>
      <c r="C61" s="188"/>
      <c r="D61" s="189">
        <f>'Vážní listina'!A34</f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f>F61+I61+O61+R61</f>
        <v>0</v>
      </c>
      <c r="U61" s="191">
        <f>F62+I62+O62+R62</f>
        <v>0</v>
      </c>
      <c r="V61" s="182">
        <f>G61+J61+P61+S61</f>
        <v>0</v>
      </c>
      <c r="W61" s="183"/>
    </row>
    <row r="62" spans="1:36" ht="14.25" hidden="1" customHeight="1" thickTop="1" thickBot="1" x14ac:dyDescent="0.25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tr">
        <f>[1]List1!$A$173</f>
        <v>Vysvětlení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5" thickBot="1" x14ac:dyDescent="0.25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49"/>
    </row>
    <row r="79" spans="2:118" x14ac:dyDescent="0.2">
      <c r="C79" s="149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ž-jun</v>
      </c>
      <c r="N7" s="165" t="str">
        <f>[4]Strategie!$H5</f>
        <v/>
      </c>
      <c r="P7" s="165" t="str">
        <f>[4]Strategie!$B5</f>
        <v>ž-jun</v>
      </c>
      <c r="Q7" s="165" t="str">
        <f>[4]Strategie!$H5</f>
        <v/>
      </c>
      <c r="S7" s="165" t="str">
        <f>[4]Strategie!$B5</f>
        <v>ž-jun</v>
      </c>
      <c r="T7" s="165" t="str">
        <f>[4]Strategie!$H5</f>
        <v/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C příp</v>
      </c>
      <c r="N8" s="165" t="str">
        <f>[4]Strategie!$H6</f>
        <v/>
      </c>
      <c r="P8" s="165" t="str">
        <f>[4]Strategie!$B6</f>
        <v>C příp</v>
      </c>
      <c r="Q8" s="165" t="str">
        <f>[4]Strategie!$H6</f>
        <v/>
      </c>
      <c r="S8" s="165" t="str">
        <f>[4]Strategie!$B6</f>
        <v>C příp</v>
      </c>
      <c r="T8" s="165" t="str">
        <f>[4]Strategie!$H6</f>
        <v/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C příp</v>
      </c>
      <c r="N9" s="165" t="str">
        <f>[4]Strategie!$H7</f>
        <v/>
      </c>
      <c r="P9" s="165" t="str">
        <f>[4]Strategie!$B7</f>
        <v>C příp</v>
      </c>
      <c r="Q9" s="165" t="str">
        <f>[4]Strategie!$H7</f>
        <v/>
      </c>
      <c r="S9" s="165" t="str">
        <f>[4]Strategie!$B7</f>
        <v>C příp</v>
      </c>
      <c r="T9" s="165" t="str">
        <f>[4]Strategie!$H7</f>
        <v/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C příp</v>
      </c>
      <c r="N10" s="165" t="str">
        <f>[4]Strategie!$H8</f>
        <v/>
      </c>
      <c r="P10" s="165" t="str">
        <f>[4]Strategie!$B8</f>
        <v>C příp</v>
      </c>
      <c r="Q10" s="165" t="str">
        <f>[4]Strategie!$H8</f>
        <v/>
      </c>
      <c r="S10" s="165" t="str">
        <f>[4]Strategie!$B8</f>
        <v>C příp</v>
      </c>
      <c r="T10" s="165" t="str">
        <f>[4]Strategie!$H8</f>
        <v/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C příp</v>
      </c>
      <c r="N11" s="165" t="str">
        <f>[4]Strategie!$H9</f>
        <v/>
      </c>
      <c r="P11" s="165" t="str">
        <f>[4]Strategie!$B9</f>
        <v>C příp</v>
      </c>
      <c r="Q11" s="165" t="str">
        <f>[4]Strategie!$H9</f>
        <v/>
      </c>
      <c r="S11" s="165" t="str">
        <f>[4]Strategie!$B9</f>
        <v>C příp</v>
      </c>
      <c r="T11" s="165" t="str">
        <f>[4]Strategie!$H9</f>
        <v/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C příp</v>
      </c>
      <c r="N12" s="165" t="str">
        <f>[4]Strategie!$H10</f>
        <v/>
      </c>
      <c r="P12" s="165" t="str">
        <f>[4]Strategie!$B10</f>
        <v>C příp</v>
      </c>
      <c r="Q12" s="165" t="str">
        <f>[4]Strategie!$H10</f>
        <v/>
      </c>
      <c r="S12" s="165" t="str">
        <f>[4]Strategie!$B10</f>
        <v>C příp</v>
      </c>
      <c r="T12" s="165" t="str">
        <f>[4]Strategie!$H10</f>
        <v/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B příp</v>
      </c>
      <c r="N13" s="165" t="str">
        <f>[4]Strategie!$H11</f>
        <v/>
      </c>
      <c r="P13" s="165" t="str">
        <f>[4]Strategie!$B11</f>
        <v>B příp</v>
      </c>
      <c r="Q13" s="165" t="str">
        <f>[4]Strategie!$H11</f>
        <v/>
      </c>
      <c r="S13" s="165" t="str">
        <f>[4]Strategie!$B11</f>
        <v>B příp</v>
      </c>
      <c r="T13" s="165" t="str">
        <f>[4]Strategie!$H11</f>
        <v/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B příp</v>
      </c>
      <c r="N14" s="165" t="str">
        <f>[4]Strategie!$H12</f>
        <v/>
      </c>
      <c r="P14" s="165" t="str">
        <f>[4]Strategie!$B12</f>
        <v>B příp</v>
      </c>
      <c r="Q14" s="165" t="str">
        <f>[4]Strategie!$H12</f>
        <v/>
      </c>
      <c r="S14" s="165" t="str">
        <f>[4]Strategie!$B12</f>
        <v>B příp</v>
      </c>
      <c r="T14" s="165" t="str">
        <f>[4]Strategie!$H12</f>
        <v/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B příp</v>
      </c>
      <c r="N15" s="165" t="str">
        <f>[4]Strategie!$H13</f>
        <v/>
      </c>
      <c r="P15" s="165" t="str">
        <f>[4]Strategie!$B13</f>
        <v>B příp</v>
      </c>
      <c r="Q15" s="165" t="str">
        <f>[4]Strategie!$H13</f>
        <v/>
      </c>
      <c r="S15" s="165" t="str">
        <f>[4]Strategie!$B13</f>
        <v>B příp</v>
      </c>
      <c r="T15" s="165" t="str">
        <f>[4]Strategie!$H13</f>
        <v/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B příp</v>
      </c>
      <c r="N16" s="165" t="str">
        <f>[4]Strategie!$H14</f>
        <v/>
      </c>
      <c r="P16" s="165" t="str">
        <f>[4]Strategie!$B14</f>
        <v>B příp</v>
      </c>
      <c r="Q16" s="165" t="str">
        <f>[4]Strategie!$H14</f>
        <v/>
      </c>
      <c r="S16" s="165" t="str">
        <f>[4]Strategie!$B14</f>
        <v>B příp</v>
      </c>
      <c r="T16" s="165" t="str">
        <f>[4]Strategie!$H14</f>
        <v/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B příp</v>
      </c>
      <c r="N17" s="165" t="str">
        <f>[4]Strategie!$H15</f>
        <v/>
      </c>
      <c r="P17" s="165" t="str">
        <f>[4]Strategie!$B15</f>
        <v>B příp</v>
      </c>
      <c r="Q17" s="165" t="str">
        <f>[4]Strategie!$H15</f>
        <v/>
      </c>
      <c r="S17" s="165" t="str">
        <f>[4]Strategie!$B15</f>
        <v>B příp</v>
      </c>
      <c r="T17" s="165" t="str">
        <f>[4]Strategie!$H15</f>
        <v/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B příp</v>
      </c>
      <c r="N18" s="165" t="str">
        <f>[4]Strategie!$H16</f>
        <v/>
      </c>
      <c r="P18" s="165" t="str">
        <f>[4]Strategie!$B16</f>
        <v>B příp</v>
      </c>
      <c r="Q18" s="165" t="str">
        <f>[4]Strategie!$H16</f>
        <v/>
      </c>
      <c r="S18" s="165" t="str">
        <f>[4]Strategie!$B16</f>
        <v>B příp</v>
      </c>
      <c r="T18" s="165" t="str">
        <f>[4]Strategie!$H16</f>
        <v/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B příp</v>
      </c>
      <c r="N19" s="165" t="str">
        <f>[4]Strategie!$H17</f>
        <v/>
      </c>
      <c r="P19" s="165" t="str">
        <f>[4]Strategie!$B17</f>
        <v>B příp</v>
      </c>
      <c r="Q19" s="165" t="str">
        <f>[4]Strategie!$H17</f>
        <v/>
      </c>
      <c r="S19" s="165" t="str">
        <f>[4]Strategie!$B17</f>
        <v>B příp</v>
      </c>
      <c r="T19" s="165" t="str">
        <f>[4]Strategie!$H17</f>
        <v/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B příp</v>
      </c>
      <c r="N20" s="165" t="str">
        <f>[4]Strategie!$H18</f>
        <v/>
      </c>
      <c r="P20" s="165" t="str">
        <f>[4]Strategie!$B18</f>
        <v>B příp</v>
      </c>
      <c r="Q20" s="165" t="str">
        <f>[4]Strategie!$H18</f>
        <v/>
      </c>
      <c r="S20" s="165" t="str">
        <f>[4]Strategie!$B18</f>
        <v>B příp</v>
      </c>
      <c r="T20" s="165" t="str">
        <f>[4]Strategie!$H18</f>
        <v/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A příp</v>
      </c>
      <c r="N21" s="165" t="str">
        <f>[4]Strategie!$H19</f>
        <v/>
      </c>
      <c r="P21" s="165" t="str">
        <f>[4]Strategie!$B19</f>
        <v>A příp</v>
      </c>
      <c r="Q21" s="165" t="str">
        <f>[4]Strategie!$H19</f>
        <v/>
      </c>
      <c r="S21" s="165" t="str">
        <f>[4]Strategie!$B19</f>
        <v>A příp</v>
      </c>
      <c r="T21" s="165" t="str">
        <f>[4]Strategie!$H19</f>
        <v/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A příp</v>
      </c>
      <c r="N22" s="165" t="str">
        <f>[4]Strategie!$H20</f>
        <v/>
      </c>
      <c r="P22" s="165" t="str">
        <f>[4]Strategie!$B20</f>
        <v>A příp</v>
      </c>
      <c r="Q22" s="165" t="str">
        <f>[4]Strategie!$H20</f>
        <v/>
      </c>
      <c r="S22" s="165" t="str">
        <f>[4]Strategie!$B20</f>
        <v>A příp</v>
      </c>
      <c r="T22" s="165" t="str">
        <f>[4]Strategie!$H20</f>
        <v/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A příp</v>
      </c>
      <c r="N23" s="165" t="str">
        <f>[4]Strategie!$H21</f>
        <v/>
      </c>
      <c r="P23" s="165" t="str">
        <f>[4]Strategie!$B21</f>
        <v>A příp</v>
      </c>
      <c r="Q23" s="165" t="str">
        <f>[4]Strategie!$H21</f>
        <v/>
      </c>
      <c r="S23" s="165" t="str">
        <f>[4]Strategie!$B21</f>
        <v>A příp</v>
      </c>
      <c r="T23" s="165" t="str">
        <f>[4]Strategie!$H21</f>
        <v/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A příp</v>
      </c>
      <c r="N24" s="165" t="str">
        <f>[4]Strategie!$H22</f>
        <v/>
      </c>
      <c r="P24" s="165" t="str">
        <f>[4]Strategie!$B22</f>
        <v>A příp</v>
      </c>
      <c r="Q24" s="165" t="str">
        <f>[4]Strategie!$H22</f>
        <v/>
      </c>
      <c r="S24" s="165" t="str">
        <f>[4]Strategie!$B22</f>
        <v>A příp</v>
      </c>
      <c r="T24" s="165" t="str">
        <f>[4]Strategie!$H22</f>
        <v/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A příp</v>
      </c>
      <c r="N25" s="165" t="str">
        <f>[4]Strategie!$H23</f>
        <v/>
      </c>
      <c r="P25" s="165" t="str">
        <f>[4]Strategie!$B23</f>
        <v>A příp</v>
      </c>
      <c r="Q25" s="165" t="str">
        <f>[4]Strategie!$H23</f>
        <v/>
      </c>
      <c r="S25" s="165" t="str">
        <f>[4]Strategie!$B23</f>
        <v>A příp</v>
      </c>
      <c r="T25" s="165" t="str">
        <f>[4]Strategie!$H23</f>
        <v/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A příp</v>
      </c>
      <c r="N26" s="165" t="str">
        <f>[4]Strategie!$H24</f>
        <v/>
      </c>
      <c r="P26" s="165" t="str">
        <f>[4]Strategie!$B24</f>
        <v>A příp</v>
      </c>
      <c r="Q26" s="165" t="str">
        <f>[4]Strategie!$H24</f>
        <v/>
      </c>
      <c r="S26" s="165" t="str">
        <f>[4]Strategie!$B24</f>
        <v>A příp</v>
      </c>
      <c r="T26" s="165" t="str">
        <f>[4]Strategie!$H24</f>
        <v/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A příp</v>
      </c>
      <c r="N27" s="165" t="str">
        <f>[4]Strategie!$H25</f>
        <v/>
      </c>
      <c r="P27" s="165" t="str">
        <f>[4]Strategie!$B25</f>
        <v>A příp</v>
      </c>
      <c r="Q27" s="165" t="str">
        <f>[4]Strategie!$H25</f>
        <v/>
      </c>
      <c r="S27" s="165" t="str">
        <f>[4]Strategie!$B25</f>
        <v>A příp</v>
      </c>
      <c r="T27" s="165" t="str">
        <f>[4]Strategie!$H25</f>
        <v/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ml.ž</v>
      </c>
      <c r="N28" s="165" t="str">
        <f>[4]Strategie!$H26</f>
        <v/>
      </c>
      <c r="P28" s="165" t="str">
        <f>[4]Strategie!$B26</f>
        <v>ml.ž</v>
      </c>
      <c r="Q28" s="165" t="str">
        <f>[4]Strategie!$H26</f>
        <v/>
      </c>
      <c r="S28" s="165" t="str">
        <f>[4]Strategie!$B26</f>
        <v>ml.ž</v>
      </c>
      <c r="T28" s="165" t="str">
        <f>[4]Strategie!$H26</f>
        <v/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ml.ž</v>
      </c>
      <c r="N29" s="165" t="str">
        <f>[4]Strategie!$H27</f>
        <v/>
      </c>
      <c r="P29" s="165" t="str">
        <f>[4]Strategie!$B27</f>
        <v>ml.ž</v>
      </c>
      <c r="Q29" s="165" t="str">
        <f>[4]Strategie!$H27</f>
        <v/>
      </c>
      <c r="S29" s="165" t="str">
        <f>[4]Strategie!$B27</f>
        <v>ml.ž</v>
      </c>
      <c r="T29" s="165" t="str">
        <f>[4]Strategie!$H27</f>
        <v/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>ml.ž</v>
      </c>
      <c r="N30" s="165" t="str">
        <f>[4]Strategie!$H28</f>
        <v/>
      </c>
      <c r="P30" s="165" t="str">
        <f>[4]Strategie!$B28</f>
        <v>ml.ž</v>
      </c>
      <c r="Q30" s="165" t="str">
        <f>[4]Strategie!$H28</f>
        <v/>
      </c>
      <c r="S30" s="165" t="str">
        <f>[4]Strategie!$B28</f>
        <v>ml.ž</v>
      </c>
      <c r="T30" s="165" t="str">
        <f>[4]Strategie!$H28</f>
        <v/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>ml.ž</v>
      </c>
      <c r="N31" s="165" t="str">
        <f>[4]Strategie!$H29</f>
        <v/>
      </c>
      <c r="P31" s="165" t="str">
        <f>[4]Strategie!$B29</f>
        <v>ml.ž</v>
      </c>
      <c r="Q31" s="165" t="str">
        <f>[4]Strategie!$H29</f>
        <v/>
      </c>
      <c r="S31" s="165" t="str">
        <f>[4]Strategie!$B29</f>
        <v>ml.ž</v>
      </c>
      <c r="T31" s="165" t="str">
        <f>[4]Strategie!$H29</f>
        <v/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>ml.ž</v>
      </c>
      <c r="N32" s="165" t="str">
        <f>[4]Strategie!$H30</f>
        <v/>
      </c>
      <c r="P32" s="165" t="str">
        <f>[4]Strategie!$B30</f>
        <v>ml.ž</v>
      </c>
      <c r="Q32" s="165" t="str">
        <f>[4]Strategie!$H30</f>
        <v/>
      </c>
      <c r="S32" s="165" t="str">
        <f>[4]Strategie!$B30</f>
        <v>ml.ž</v>
      </c>
      <c r="T32" s="165" t="str">
        <f>[4]Strategie!$H30</f>
        <v/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>ml.ž</v>
      </c>
      <c r="N33" s="165" t="str">
        <f>[4]Strategie!$H31</f>
        <v/>
      </c>
      <c r="P33" s="165" t="str">
        <f>[4]Strategie!$B31</f>
        <v>ml.ž</v>
      </c>
      <c r="Q33" s="165" t="str">
        <f>[4]Strategie!$H31</f>
        <v/>
      </c>
      <c r="S33" s="165" t="str">
        <f>[4]Strategie!$B31</f>
        <v>ml.ž</v>
      </c>
      <c r="T33" s="165" t="str">
        <f>[4]Strategie!$H31</f>
        <v/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>ml.ž</v>
      </c>
      <c r="N34" s="165" t="str">
        <f>[4]Strategie!$H32</f>
        <v/>
      </c>
      <c r="P34" s="165" t="str">
        <f>[4]Strategie!$B32</f>
        <v>ml.ž</v>
      </c>
      <c r="Q34" s="165" t="str">
        <f>[4]Strategie!$H32</f>
        <v/>
      </c>
      <c r="S34" s="165" t="str">
        <f>[4]Strategie!$B32</f>
        <v>ml.ž</v>
      </c>
      <c r="T34" s="165" t="str">
        <f>[4]Strategie!$H32</f>
        <v/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>ml.ž</v>
      </c>
      <c r="N35" s="165" t="str">
        <f>[4]Strategie!$H33</f>
        <v/>
      </c>
      <c r="P35" s="165" t="str">
        <f>[4]Strategie!$B33</f>
        <v>ml.ž</v>
      </c>
      <c r="Q35" s="165" t="str">
        <f>[4]Strategie!$H33</f>
        <v/>
      </c>
      <c r="S35" s="165" t="str">
        <f>[4]Strategie!$B33</f>
        <v>ml.ž</v>
      </c>
      <c r="T35" s="165" t="str">
        <f>[4]Strategie!$H33</f>
        <v/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>ml.ž</v>
      </c>
      <c r="N36" s="165" t="str">
        <f>[4]Strategie!$H34</f>
        <v/>
      </c>
      <c r="P36" s="165" t="str">
        <f>[4]Strategie!$B34</f>
        <v>ml.ž</v>
      </c>
      <c r="Q36" s="165" t="str">
        <f>[4]Strategie!$H34</f>
        <v/>
      </c>
      <c r="S36" s="165" t="str">
        <f>[4]Strategie!$B34</f>
        <v>ml.ž</v>
      </c>
      <c r="T36" s="165" t="str">
        <f>[4]Strategie!$H34</f>
        <v/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>žák</v>
      </c>
      <c r="N37" s="165" t="str">
        <f>[4]Strategie!$H35</f>
        <v/>
      </c>
      <c r="P37" s="165" t="str">
        <f>[4]Strategie!$B35</f>
        <v>žák</v>
      </c>
      <c r="Q37" s="165" t="str">
        <f>[4]Strategie!$H35</f>
        <v/>
      </c>
      <c r="S37" s="165" t="str">
        <f>[4]Strategie!$B35</f>
        <v>žák</v>
      </c>
      <c r="T37" s="165" t="str">
        <f>[4]Strategie!$H35</f>
        <v/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>žák</v>
      </c>
      <c r="N38" s="165" t="str">
        <f>[4]Strategie!$H36</f>
        <v/>
      </c>
      <c r="P38" s="165" t="str">
        <f>[4]Strategie!$B36</f>
        <v>žák</v>
      </c>
      <c r="Q38" s="165" t="str">
        <f>[4]Strategie!$H36</f>
        <v/>
      </c>
      <c r="S38" s="165" t="str">
        <f>[4]Strategie!$B36</f>
        <v>žák</v>
      </c>
      <c r="T38" s="165" t="str">
        <f>[4]Strategie!$H36</f>
        <v/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>žák</v>
      </c>
      <c r="N39" s="165" t="str">
        <f>[4]Strategie!$H37</f>
        <v/>
      </c>
      <c r="P39" s="165" t="str">
        <f>[4]Strategie!$B37</f>
        <v>žák</v>
      </c>
      <c r="Q39" s="165" t="str">
        <f>[4]Strategie!$H37</f>
        <v/>
      </c>
      <c r="S39" s="165" t="str">
        <f>[4]Strategie!$B37</f>
        <v>žák</v>
      </c>
      <c r="T39" s="165" t="str">
        <f>[4]Strategie!$H37</f>
        <v/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>žák</v>
      </c>
      <c r="N40" s="165" t="str">
        <f>[4]Strategie!$H38</f>
        <v/>
      </c>
      <c r="P40" s="165" t="str">
        <f>[4]Strategie!$B38</f>
        <v>žák</v>
      </c>
      <c r="Q40" s="165" t="str">
        <f>[4]Strategie!$H38</f>
        <v/>
      </c>
      <c r="S40" s="165" t="str">
        <f>[4]Strategie!$B38</f>
        <v>žák</v>
      </c>
      <c r="T40" s="165" t="str">
        <f>[4]Strategie!$H38</f>
        <v/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>žák</v>
      </c>
      <c r="N41" s="165" t="str">
        <f>[4]Strategie!$H39</f>
        <v/>
      </c>
      <c r="P41" s="165" t="str">
        <f>[4]Strategie!$B39</f>
        <v>žák</v>
      </c>
      <c r="Q41" s="165" t="str">
        <f>[4]Strategie!$H39</f>
        <v/>
      </c>
      <c r="S41" s="165" t="str">
        <f>[4]Strategie!$B39</f>
        <v>žák</v>
      </c>
      <c r="T41" s="165" t="str">
        <f>[4]Strategie!$H39</f>
        <v/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>žák</v>
      </c>
      <c r="N42" s="165" t="str">
        <f>[4]Strategie!$H40</f>
        <v/>
      </c>
      <c r="P42" s="165" t="str">
        <f>[4]Strategie!$B40</f>
        <v>žák</v>
      </c>
      <c r="Q42" s="165" t="str">
        <f>[4]Strategie!$H40</f>
        <v/>
      </c>
      <c r="S42" s="165" t="str">
        <f>[4]Strategie!$B40</f>
        <v>žák</v>
      </c>
      <c r="T42" s="165" t="str">
        <f>[4]Strategie!$H40</f>
        <v/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>žák</v>
      </c>
      <c r="N43" s="165" t="str">
        <f>[4]Strategie!$H41</f>
        <v/>
      </c>
      <c r="P43" s="165" t="str">
        <f>[4]Strategie!$B41</f>
        <v>žák</v>
      </c>
      <c r="Q43" s="165" t="str">
        <f>[4]Strategie!$H41</f>
        <v/>
      </c>
      <c r="S43" s="165" t="str">
        <f>[4]Strategie!$B41</f>
        <v>žák</v>
      </c>
      <c r="T43" s="165" t="str">
        <f>[4]Strategie!$H41</f>
        <v/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>žák</v>
      </c>
      <c r="N44" s="165" t="str">
        <f>[4]Strategie!$H42</f>
        <v/>
      </c>
      <c r="P44" s="165" t="str">
        <f>[4]Strategie!$B42</f>
        <v>žák</v>
      </c>
      <c r="Q44" s="165" t="str">
        <f>[4]Strategie!$H42</f>
        <v/>
      </c>
      <c r="S44" s="165" t="str">
        <f>[4]Strategie!$B42</f>
        <v>žák</v>
      </c>
      <c r="T44" s="165" t="str">
        <f>[4]Strategie!$H42</f>
        <v/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>kad</v>
      </c>
      <c r="N45" s="165" t="str">
        <f>[4]Strategie!$H43</f>
        <v/>
      </c>
      <c r="P45" s="165" t="str">
        <f>[4]Strategie!$B43</f>
        <v>kad</v>
      </c>
      <c r="Q45" s="165" t="str">
        <f>[4]Strategie!$H43</f>
        <v/>
      </c>
      <c r="S45" s="165" t="str">
        <f>[4]Strategie!$B43</f>
        <v>kad</v>
      </c>
      <c r="T45" s="165" t="str">
        <f>[4]Strategie!$H43</f>
        <v/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>jun</v>
      </c>
      <c r="N46" s="165" t="str">
        <f>[4]Strategie!$H44</f>
        <v/>
      </c>
      <c r="P46" s="165" t="str">
        <f>[4]Strategie!$B44</f>
        <v>jun</v>
      </c>
      <c r="Q46" s="165" t="str">
        <f>[4]Strategie!$H44</f>
        <v/>
      </c>
      <c r="S46" s="165" t="str">
        <f>[4]Strategie!$B44</f>
        <v>jun</v>
      </c>
      <c r="T46" s="165" t="str">
        <f>[4]Strategie!$H44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>Jun</v>
      </c>
      <c r="N47" s="165" t="str">
        <f>[4]Strategie!$H45</f>
        <v/>
      </c>
      <c r="P47" s="165" t="str">
        <f>[4]Strategie!$B45</f>
        <v>Jun</v>
      </c>
      <c r="Q47" s="165" t="str">
        <f>[4]Strategie!$H45</f>
        <v/>
      </c>
      <c r="S47" s="165" t="str">
        <f>[4]Strategie!$B45</f>
        <v>Jun</v>
      </c>
      <c r="T47" s="165" t="str">
        <f>[4]Strategie!$H45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>jun</v>
      </c>
      <c r="N48" s="165" t="str">
        <f>[4]Strategie!$H46</f>
        <v/>
      </c>
      <c r="P48" s="165" t="str">
        <f>[4]Strategie!$B46</f>
        <v>jun</v>
      </c>
      <c r="Q48" s="165" t="str">
        <f>[4]Strategie!$H46</f>
        <v/>
      </c>
      <c r="S48" s="165" t="str">
        <f>[4]Strategie!$B46</f>
        <v>jun</v>
      </c>
      <c r="T48" s="165" t="str">
        <f>[4]Strategie!$H46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2022-05-07T16:59:44Z</cp:lastPrinted>
  <dcterms:created xsi:type="dcterms:W3CDTF">2002-01-25T08:02:23Z</dcterms:created>
  <dcterms:modified xsi:type="dcterms:W3CDTF">2022-05-09T04:37:42Z</dcterms:modified>
</cp:coreProperties>
</file>