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5FC5E11B-2F31-4397-B99F-663855A806F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 s="1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Z5" i="21" l="1"/>
  <c r="T5" i="21"/>
  <c r="W5" i="21"/>
  <c r="B5" i="21" s="1"/>
  <c r="C5" i="21" s="1"/>
  <c r="D5" i="21" l="1"/>
  <c r="E5" i="21" s="1"/>
  <c r="P5" i="21"/>
  <c r="Q5" i="21" s="1"/>
  <c r="M5" i="21"/>
  <c r="N5" i="21" s="1"/>
  <c r="J5" i="21"/>
  <c r="K5" i="21" s="1"/>
  <c r="G5" i="21"/>
  <c r="H5" i="21" s="1"/>
  <c r="I6" i="1" l="1"/>
  <c r="C6" i="1"/>
  <c r="B6" i="1"/>
  <c r="BF2" i="1"/>
  <c r="BE2" i="1"/>
  <c r="BG2" i="1" l="1"/>
  <c r="V20" i="21" l="1"/>
  <c r="A20" i="21" s="1"/>
  <c r="S20" i="21"/>
  <c r="Y20" i="21"/>
  <c r="Y35" i="21"/>
  <c r="V35" i="21"/>
  <c r="A35" i="21" s="1"/>
  <c r="S35" i="21"/>
  <c r="Y43" i="21"/>
  <c r="V43" i="21"/>
  <c r="A43" i="21" s="1"/>
  <c r="S43" i="21"/>
  <c r="V16" i="21"/>
  <c r="A16" i="21" s="1"/>
  <c r="S16" i="21"/>
  <c r="Y16" i="21"/>
  <c r="V38" i="21"/>
  <c r="A38" i="21" s="1"/>
  <c r="Y38" i="21"/>
  <c r="S38" i="21"/>
  <c r="S12" i="21"/>
  <c r="Y12" i="21"/>
  <c r="V12" i="21"/>
  <c r="A12" i="21" s="1"/>
  <c r="Y39" i="21"/>
  <c r="V39" i="21"/>
  <c r="A39" i="21" s="1"/>
  <c r="S39" i="21"/>
  <c r="V15" i="21"/>
  <c r="A15" i="21" s="1"/>
  <c r="S15" i="21"/>
  <c r="Y15" i="21"/>
  <c r="V45" i="21"/>
  <c r="A45" i="21" s="1"/>
  <c r="Y45" i="21"/>
  <c r="S45" i="21"/>
  <c r="V47" i="21"/>
  <c r="A47" i="21" s="1"/>
  <c r="Y47" i="21"/>
  <c r="S47" i="21"/>
  <c r="Y26" i="21"/>
  <c r="V26" i="21"/>
  <c r="A26" i="21" s="1"/>
  <c r="S26" i="21"/>
  <c r="S18" i="21"/>
  <c r="V18" i="21"/>
  <c r="A18" i="21" s="1"/>
  <c r="Y18" i="21"/>
  <c r="Y41" i="21"/>
  <c r="V41" i="21"/>
  <c r="A41" i="21" s="1"/>
  <c r="S41" i="21"/>
  <c r="Y24" i="21"/>
  <c r="S24" i="21"/>
  <c r="V24" i="21"/>
  <c r="A24" i="21" s="1"/>
  <c r="V33" i="21"/>
  <c r="A33" i="21" s="1"/>
  <c r="S33" i="21"/>
  <c r="Y33" i="21"/>
  <c r="V27" i="21"/>
  <c r="A27" i="21" s="1"/>
  <c r="Y27" i="21"/>
  <c r="S27" i="21"/>
  <c r="Y31" i="21"/>
  <c r="V31" i="21"/>
  <c r="A31" i="21" s="1"/>
  <c r="S31" i="21"/>
  <c r="V17" i="21"/>
  <c r="A17" i="21" s="1"/>
  <c r="S17" i="21"/>
  <c r="Y17" i="21"/>
  <c r="Y49" i="21"/>
  <c r="V49" i="21"/>
  <c r="A49" i="21" s="1"/>
  <c r="S49" i="21"/>
  <c r="Y46" i="21"/>
  <c r="S46" i="21"/>
  <c r="V46" i="21"/>
  <c r="A46" i="21" s="1"/>
  <c r="Y30" i="21"/>
  <c r="S30" i="21"/>
  <c r="V30" i="21"/>
  <c r="A30" i="21" s="1"/>
  <c r="V28" i="21"/>
  <c r="A28" i="21" s="1"/>
  <c r="S28" i="21"/>
  <c r="Y28" i="21"/>
  <c r="Y11" i="21"/>
  <c r="V11" i="21"/>
  <c r="A11" i="21" s="1"/>
  <c r="S11" i="21"/>
  <c r="Y48" i="21"/>
  <c r="S48" i="21"/>
  <c r="V48" i="21"/>
  <c r="A48" i="21" s="1"/>
  <c r="Y14" i="21"/>
  <c r="V14" i="21"/>
  <c r="A14" i="21" s="1"/>
  <c r="S14" i="21"/>
  <c r="V21" i="21"/>
  <c r="A21" i="21" s="1"/>
  <c r="S21" i="21"/>
  <c r="Y21" i="21"/>
  <c r="V37" i="21"/>
  <c r="A37" i="21" s="1"/>
  <c r="Y37" i="21"/>
  <c r="S37" i="21"/>
  <c r="V8" i="21"/>
  <c r="A8" i="21" s="1"/>
  <c r="S8" i="21"/>
  <c r="Y8" i="21"/>
  <c r="Y7" i="21"/>
  <c r="S7" i="21"/>
  <c r="V7" i="21"/>
  <c r="A7" i="21" s="1"/>
  <c r="V42" i="21"/>
  <c r="A42" i="21" s="1"/>
  <c r="Y42" i="21"/>
  <c r="S42" i="21"/>
  <c r="Y25" i="21"/>
  <c r="S25" i="21"/>
  <c r="V25" i="21"/>
  <c r="A25" i="21" s="1"/>
  <c r="V23" i="21"/>
  <c r="A23" i="21" s="1"/>
  <c r="Y23" i="21"/>
  <c r="S23" i="21"/>
  <c r="V32" i="21"/>
  <c r="A32" i="21" s="1"/>
  <c r="Y32" i="21"/>
  <c r="S32" i="21"/>
  <c r="V34" i="21"/>
  <c r="A34" i="21" s="1"/>
  <c r="Y34" i="21"/>
  <c r="S34" i="21"/>
  <c r="Y44" i="21"/>
  <c r="V44" i="21"/>
  <c r="A44" i="21" s="1"/>
  <c r="S44" i="21"/>
  <c r="S50" i="21"/>
  <c r="V50" i="21"/>
  <c r="A50" i="21" s="1"/>
  <c r="Y50" i="21"/>
  <c r="V10" i="21"/>
  <c r="A10" i="21" s="1"/>
  <c r="S10" i="21"/>
  <c r="Y10" i="21"/>
  <c r="S54" i="21"/>
  <c r="Y54" i="21"/>
  <c r="V54" i="21"/>
  <c r="A54" i="21" s="1"/>
  <c r="Y36" i="21"/>
  <c r="S36" i="21"/>
  <c r="V36" i="21"/>
  <c r="A36" i="21" s="1"/>
  <c r="Y52" i="21"/>
  <c r="S52" i="21"/>
  <c r="V52" i="21"/>
  <c r="A52" i="21" s="1"/>
  <c r="S29" i="21"/>
  <c r="Y29" i="21"/>
  <c r="V29" i="21"/>
  <c r="A29" i="21" s="1"/>
  <c r="V13" i="21"/>
  <c r="A13" i="21" s="1"/>
  <c r="Y13" i="21"/>
  <c r="S13" i="21"/>
  <c r="V53" i="21"/>
  <c r="A53" i="21" s="1"/>
  <c r="S53" i="21"/>
  <c r="Y53" i="21"/>
  <c r="Y22" i="21"/>
  <c r="V22" i="21"/>
  <c r="A22" i="21" s="1"/>
  <c r="S22" i="21"/>
  <c r="Y19" i="21"/>
  <c r="S19" i="21"/>
  <c r="V19" i="21"/>
  <c r="A19" i="21" s="1"/>
  <c r="V40" i="21"/>
  <c r="A40" i="21" s="1"/>
  <c r="S40" i="21"/>
  <c r="Y40" i="21"/>
  <c r="S9" i="21"/>
  <c r="V9" i="21"/>
  <c r="A9" i="21" s="1"/>
  <c r="Y9" i="21"/>
  <c r="S51" i="21"/>
  <c r="V51" i="21"/>
  <c r="A51" i="21" s="1"/>
  <c r="Y51" i="21"/>
  <c r="Z53" i="21" l="1"/>
  <c r="T53" i="21"/>
  <c r="W53" i="21"/>
  <c r="B53" i="21" s="1"/>
  <c r="C53" i="21" s="1"/>
  <c r="W46" i="21"/>
  <c r="B46" i="21" s="1"/>
  <c r="C46" i="21" s="1"/>
  <c r="Z46" i="21"/>
  <c r="T46" i="21"/>
  <c r="Z33" i="21"/>
  <c r="W33" i="21"/>
  <c r="B33" i="21" s="1"/>
  <c r="C33" i="21" s="1"/>
  <c r="T33" i="21"/>
  <c r="W48" i="21"/>
  <c r="B48" i="21" s="1"/>
  <c r="C48" i="21" s="1"/>
  <c r="T48" i="21"/>
  <c r="Z48" i="21"/>
  <c r="T37" i="21"/>
  <c r="Z37" i="21"/>
  <c r="W37" i="21"/>
  <c r="B37" i="21" s="1"/>
  <c r="C37" i="21" s="1"/>
  <c r="W41" i="21"/>
  <c r="B41" i="21" s="1"/>
  <c r="C41" i="21" s="1"/>
  <c r="T41" i="21"/>
  <c r="Z41" i="21"/>
  <c r="Z42" i="21"/>
  <c r="W42" i="21"/>
  <c r="B42" i="21" s="1"/>
  <c r="C42" i="21" s="1"/>
  <c r="T42" i="21"/>
  <c r="T39" i="21"/>
  <c r="Z39" i="21"/>
  <c r="W39" i="21"/>
  <c r="B39" i="21" s="1"/>
  <c r="C39" i="21" s="1"/>
  <c r="W31" i="21"/>
  <c r="B31" i="21" s="1"/>
  <c r="C31" i="21" s="1"/>
  <c r="T31" i="21"/>
  <c r="Z31" i="21"/>
  <c r="W54" i="21"/>
  <c r="B54" i="21" s="1"/>
  <c r="C54" i="21" s="1"/>
  <c r="T54" i="21"/>
  <c r="Z54" i="21"/>
  <c r="Z35" i="21"/>
  <c r="T35" i="21"/>
  <c r="W35" i="21"/>
  <c r="B35" i="21" s="1"/>
  <c r="C35" i="21" s="1"/>
  <c r="W30" i="21"/>
  <c r="B30" i="21" s="1"/>
  <c r="C30" i="21" s="1"/>
  <c r="T30" i="21"/>
  <c r="Z30" i="21"/>
  <c r="T43" i="21"/>
  <c r="W43" i="21"/>
  <c r="B43" i="21" s="1"/>
  <c r="C43" i="21" s="1"/>
  <c r="Z43" i="21"/>
  <c r="T52" i="21"/>
  <c r="Z52" i="21"/>
  <c r="W52" i="21"/>
  <c r="B52" i="21" s="1"/>
  <c r="C52" i="21" s="1"/>
  <c r="Z47" i="21"/>
  <c r="T47" i="21"/>
  <c r="W47" i="21"/>
  <c r="B47" i="21" s="1"/>
  <c r="C47" i="21" s="1"/>
  <c r="Z45" i="21"/>
  <c r="W45" i="21"/>
  <c r="B45" i="21" s="1"/>
  <c r="C45" i="21" s="1"/>
  <c r="T45" i="21"/>
  <c r="W49" i="21"/>
  <c r="B49" i="21" s="1"/>
  <c r="C49" i="21" s="1"/>
  <c r="T49" i="21"/>
  <c r="Z49" i="21"/>
  <c r="Z32" i="21"/>
  <c r="T32" i="21"/>
  <c r="W32" i="21"/>
  <c r="B32" i="21" s="1"/>
  <c r="C32" i="21" s="1"/>
  <c r="Z50" i="21"/>
  <c r="T50" i="21"/>
  <c r="W50" i="21"/>
  <c r="B50" i="21" s="1"/>
  <c r="C50" i="21" s="1"/>
  <c r="Z38" i="21"/>
  <c r="T38" i="21"/>
  <c r="W38" i="21"/>
  <c r="B38" i="21" s="1"/>
  <c r="C38" i="21" s="1"/>
  <c r="W44" i="21"/>
  <c r="B44" i="21" s="1"/>
  <c r="C44" i="21" s="1"/>
  <c r="T44" i="21"/>
  <c r="Z44" i="21"/>
  <c r="Z34" i="21"/>
  <c r="W34" i="21"/>
  <c r="B34" i="21" s="1"/>
  <c r="C34" i="21" s="1"/>
  <c r="T34" i="21"/>
  <c r="Z51" i="21"/>
  <c r="T51" i="21"/>
  <c r="W51" i="21"/>
  <c r="B51" i="21" s="1"/>
  <c r="C51" i="21" s="1"/>
  <c r="W40" i="21"/>
  <c r="B40" i="21" s="1"/>
  <c r="C40" i="21" s="1"/>
  <c r="Z40" i="21"/>
  <c r="T40" i="21"/>
  <c r="W36" i="21"/>
  <c r="B36" i="21" s="1"/>
  <c r="C36" i="21" s="1"/>
  <c r="Z36" i="21"/>
  <c r="T36" i="21"/>
  <c r="G39" i="21" l="1"/>
  <c r="D39" i="21"/>
  <c r="E39" i="21" s="1"/>
  <c r="M39" i="21"/>
  <c r="H39" i="21"/>
  <c r="K39" i="21"/>
  <c r="J39" i="21"/>
  <c r="N39" i="21"/>
  <c r="Q39" i="21"/>
  <c r="P39" i="21"/>
  <c r="D41" i="21"/>
  <c r="P41" i="21"/>
  <c r="J41" i="21"/>
  <c r="Q41" i="21"/>
  <c r="M41" i="21"/>
  <c r="E41" i="21"/>
  <c r="N41" i="21"/>
  <c r="K41" i="21"/>
  <c r="G41" i="21"/>
  <c r="H41" i="21" s="1"/>
  <c r="P33" i="21"/>
  <c r="Q33" i="21" s="1"/>
  <c r="G33" i="21"/>
  <c r="H33" i="21" s="1"/>
  <c r="M33" i="21"/>
  <c r="N33" i="21" s="1"/>
  <c r="J33" i="21"/>
  <c r="K33" i="21" s="1"/>
  <c r="D33" i="21"/>
  <c r="E33" i="21" s="1"/>
  <c r="P45" i="21"/>
  <c r="M45" i="21"/>
  <c r="H45" i="21"/>
  <c r="Q45" i="21"/>
  <c r="D45" i="21"/>
  <c r="G45" i="21"/>
  <c r="J45" i="21"/>
  <c r="E45" i="21"/>
  <c r="N45" i="21"/>
  <c r="K45" i="21"/>
  <c r="J37" i="21"/>
  <c r="K37" i="21" s="1"/>
  <c r="G37" i="21"/>
  <c r="H37" i="21" s="1"/>
  <c r="M37" i="21"/>
  <c r="N37" i="21" s="1"/>
  <c r="P37" i="21"/>
  <c r="Q37" i="21" s="1"/>
  <c r="D37" i="21"/>
  <c r="E37" i="21" s="1"/>
  <c r="P40" i="21"/>
  <c r="Q40" i="21"/>
  <c r="N40" i="21"/>
  <c r="D40" i="21"/>
  <c r="E40" i="21" s="1"/>
  <c r="G40" i="21"/>
  <c r="M40" i="21"/>
  <c r="J40" i="21"/>
  <c r="H40" i="21"/>
  <c r="K40" i="21"/>
  <c r="M32" i="21"/>
  <c r="N32" i="21" s="1"/>
  <c r="D32" i="21"/>
  <c r="E32" i="21" s="1"/>
  <c r="G32" i="21"/>
  <c r="H32" i="21" s="1"/>
  <c r="J32" i="21"/>
  <c r="K32" i="21" s="1"/>
  <c r="P32" i="21"/>
  <c r="Q32" i="21" s="1"/>
  <c r="G43" i="21"/>
  <c r="K43" i="21"/>
  <c r="Q43" i="21"/>
  <c r="H43" i="21"/>
  <c r="D43" i="21"/>
  <c r="E43" i="21" s="1"/>
  <c r="N43" i="21"/>
  <c r="P43" i="21"/>
  <c r="M43" i="21"/>
  <c r="J43" i="21"/>
  <c r="N51" i="21"/>
  <c r="P51" i="21"/>
  <c r="G51" i="21"/>
  <c r="H51" i="21"/>
  <c r="K51" i="21"/>
  <c r="Q51" i="21"/>
  <c r="J51" i="21"/>
  <c r="D51" i="21"/>
  <c r="E51" i="21"/>
  <c r="M51" i="21"/>
  <c r="N44" i="21"/>
  <c r="K44" i="21"/>
  <c r="G44" i="21"/>
  <c r="Q44" i="21"/>
  <c r="H44" i="21"/>
  <c r="P44" i="21"/>
  <c r="J44" i="21"/>
  <c r="E44" i="21"/>
  <c r="M44" i="21"/>
  <c r="D44" i="21"/>
  <c r="N47" i="21"/>
  <c r="Q47" i="21"/>
  <c r="P47" i="21"/>
  <c r="E47" i="21"/>
  <c r="D47" i="21"/>
  <c r="H47" i="21"/>
  <c r="G47" i="21"/>
  <c r="K47" i="21"/>
  <c r="M47" i="21"/>
  <c r="J47" i="21"/>
  <c r="P38" i="21"/>
  <c r="Q38" i="21" s="1"/>
  <c r="D38" i="21"/>
  <c r="E38" i="21" s="1"/>
  <c r="M38" i="21"/>
  <c r="N38" i="21" s="1"/>
  <c r="J38" i="21"/>
  <c r="K38" i="21" s="1"/>
  <c r="G38" i="21"/>
  <c r="H38" i="21" s="1"/>
  <c r="M54" i="21"/>
  <c r="E54" i="21"/>
  <c r="J54" i="21"/>
  <c r="N54" i="21"/>
  <c r="D54" i="21"/>
  <c r="G54" i="21"/>
  <c r="H54" i="21"/>
  <c r="Q54" i="21"/>
  <c r="P54" i="21"/>
  <c r="K54" i="21"/>
  <c r="J42" i="21"/>
  <c r="K42" i="21"/>
  <c r="Q42" i="21"/>
  <c r="D42" i="21"/>
  <c r="E42" i="21" s="1"/>
  <c r="G42" i="21"/>
  <c r="H42" i="21" s="1"/>
  <c r="M42" i="21"/>
  <c r="P42" i="21"/>
  <c r="N42" i="21"/>
  <c r="D46" i="21"/>
  <c r="Q46" i="21"/>
  <c r="J46" i="21"/>
  <c r="M46" i="21"/>
  <c r="E46" i="21"/>
  <c r="P46" i="21"/>
  <c r="N46" i="21"/>
  <c r="H46" i="21"/>
  <c r="K46" i="21"/>
  <c r="G46" i="21"/>
  <c r="Q53" i="21"/>
  <c r="K53" i="21"/>
  <c r="H53" i="21"/>
  <c r="P53" i="21"/>
  <c r="D53" i="21"/>
  <c r="G53" i="21"/>
  <c r="J53" i="21"/>
  <c r="M53" i="21"/>
  <c r="E53" i="21"/>
  <c r="N53" i="21"/>
  <c r="M52" i="21"/>
  <c r="N52" i="21"/>
  <c r="J52" i="21"/>
  <c r="H52" i="21"/>
  <c r="K52" i="21"/>
  <c r="E52" i="21"/>
  <c r="Q52" i="21"/>
  <c r="G52" i="21"/>
  <c r="P52" i="21"/>
  <c r="D52" i="21"/>
  <c r="P30" i="21"/>
  <c r="Q30" i="21" s="1"/>
  <c r="D30" i="21"/>
  <c r="E30" i="21" s="1"/>
  <c r="G30" i="21"/>
  <c r="H30" i="21" s="1"/>
  <c r="M30" i="21"/>
  <c r="N30" i="21" s="1"/>
  <c r="J30" i="21"/>
  <c r="K30" i="21" s="1"/>
  <c r="J48" i="21"/>
  <c r="G48" i="21"/>
  <c r="D48" i="21"/>
  <c r="K48" i="21"/>
  <c r="P48" i="21"/>
  <c r="Q48" i="21"/>
  <c r="H48" i="21"/>
  <c r="N48" i="21"/>
  <c r="E48" i="21"/>
  <c r="M48" i="21"/>
  <c r="J36" i="21"/>
  <c r="K36" i="21" s="1"/>
  <c r="P36" i="21"/>
  <c r="Q36" i="21" s="1"/>
  <c r="G36" i="21"/>
  <c r="H36" i="21" s="1"/>
  <c r="D36" i="21"/>
  <c r="E36" i="21" s="1"/>
  <c r="M36" i="21"/>
  <c r="N36" i="21" s="1"/>
  <c r="G34" i="21"/>
  <c r="H34" i="21" s="1"/>
  <c r="D34" i="21"/>
  <c r="E34" i="21" s="1"/>
  <c r="P34" i="21"/>
  <c r="Q34" i="21" s="1"/>
  <c r="J34" i="21"/>
  <c r="K34" i="21" s="1"/>
  <c r="M34" i="21"/>
  <c r="N34" i="21" s="1"/>
  <c r="E50" i="21"/>
  <c r="H50" i="21"/>
  <c r="P50" i="21"/>
  <c r="J50" i="21"/>
  <c r="N50" i="21"/>
  <c r="G50" i="21"/>
  <c r="Q50" i="21"/>
  <c r="M50" i="21"/>
  <c r="D50" i="21"/>
  <c r="K50" i="21"/>
  <c r="K49" i="21"/>
  <c r="Q49" i="21"/>
  <c r="G49" i="21"/>
  <c r="N49" i="21"/>
  <c r="M49" i="21"/>
  <c r="H49" i="21"/>
  <c r="J49" i="21"/>
  <c r="P49" i="21"/>
  <c r="D49" i="21"/>
  <c r="E49" i="21"/>
  <c r="D35" i="21"/>
  <c r="E35" i="21" s="1"/>
  <c r="P35" i="21"/>
  <c r="Q35" i="21" s="1"/>
  <c r="M35" i="21"/>
  <c r="N35" i="21" s="1"/>
  <c r="J35" i="21"/>
  <c r="K35" i="21" s="1"/>
  <c r="G35" i="21"/>
  <c r="H35" i="21" s="1"/>
  <c r="M31" i="21"/>
  <c r="N31" i="21" s="1"/>
  <c r="G31" i="21"/>
  <c r="H31" i="21" s="1"/>
  <c r="D31" i="21"/>
  <c r="E31" i="21" s="1"/>
  <c r="J31" i="21"/>
  <c r="K31" i="21" s="1"/>
  <c r="P31" i="21"/>
  <c r="Q31" i="21" s="1"/>
  <c r="W20" i="21" l="1"/>
  <c r="B20" i="21" s="1"/>
  <c r="C20" i="21" s="1"/>
  <c r="T20" i="21"/>
  <c r="Z20" i="21"/>
  <c r="T26" i="21" l="1"/>
  <c r="Z26" i="21"/>
  <c r="W26" i="21"/>
  <c r="B26" i="21" s="1"/>
  <c r="C26" i="21" s="1"/>
  <c r="W14" i="21"/>
  <c r="B14" i="21" s="1"/>
  <c r="C14" i="21" s="1"/>
  <c r="Z14" i="21"/>
  <c r="T14" i="21"/>
  <c r="W8" i="21"/>
  <c r="B8" i="21" s="1"/>
  <c r="C8" i="21" s="1"/>
  <c r="Z8" i="21"/>
  <c r="T8" i="21"/>
  <c r="T17" i="21"/>
  <c r="Z17" i="21"/>
  <c r="W17" i="21"/>
  <c r="B17" i="21" s="1"/>
  <c r="C17" i="21" s="1"/>
  <c r="T11" i="21"/>
  <c r="Z11" i="21"/>
  <c r="W11" i="21"/>
  <c r="B11" i="21" s="1"/>
  <c r="C11" i="21" s="1"/>
  <c r="W22" i="21"/>
  <c r="B22" i="21" s="1"/>
  <c r="C22" i="21" s="1"/>
  <c r="Z22" i="21"/>
  <c r="T22" i="21"/>
  <c r="T13" i="21"/>
  <c r="Z13" i="21"/>
  <c r="W13" i="21"/>
  <c r="B13" i="21" s="1"/>
  <c r="C13" i="21" s="1"/>
  <c r="W21" i="21"/>
  <c r="B21" i="21" s="1"/>
  <c r="C21" i="21" s="1"/>
  <c r="T21" i="21"/>
  <c r="Z21" i="21"/>
  <c r="Z10" i="21"/>
  <c r="T10" i="21"/>
  <c r="W10" i="21"/>
  <c r="B10" i="21" s="1"/>
  <c r="C10" i="21" s="1"/>
  <c r="T24" i="21"/>
  <c r="Z24" i="21"/>
  <c r="W24" i="21"/>
  <c r="B24" i="21" s="1"/>
  <c r="C24" i="21" s="1"/>
  <c r="Z19" i="21"/>
  <c r="T19" i="21"/>
  <c r="W19" i="21"/>
  <c r="B19" i="21" s="1"/>
  <c r="C19" i="21" s="1"/>
  <c r="Z15" i="21"/>
  <c r="T15" i="21"/>
  <c r="W15" i="21"/>
  <c r="B15" i="21" s="1"/>
  <c r="C15" i="21" s="1"/>
  <c r="T28" i="21"/>
  <c r="Z28" i="21"/>
  <c r="W28" i="21"/>
  <c r="B28" i="21" s="1"/>
  <c r="C28" i="21" s="1"/>
  <c r="W12" i="21"/>
  <c r="B12" i="21" s="1"/>
  <c r="C12" i="21" s="1"/>
  <c r="T12" i="21"/>
  <c r="Z12" i="21"/>
  <c r="Z18" i="21"/>
  <c r="W18" i="21"/>
  <c r="B18" i="21" s="1"/>
  <c r="C18" i="21" s="1"/>
  <c r="T18" i="21"/>
  <c r="T7" i="21"/>
  <c r="Z7" i="21"/>
  <c r="W7" i="21"/>
  <c r="B7" i="21" s="1"/>
  <c r="C7" i="21" s="1"/>
  <c r="T23" i="21"/>
  <c r="W23" i="21"/>
  <c r="B23" i="21" s="1"/>
  <c r="C23" i="21" s="1"/>
  <c r="Z23" i="21"/>
  <c r="W9" i="21"/>
  <c r="B9" i="21" s="1"/>
  <c r="C9" i="21" s="1"/>
  <c r="T9" i="21"/>
  <c r="Z9" i="21"/>
  <c r="Z16" i="21"/>
  <c r="W16" i="21"/>
  <c r="B16" i="21" s="1"/>
  <c r="C16" i="21" s="1"/>
  <c r="T16" i="21"/>
  <c r="Z29" i="21"/>
  <c r="W29" i="21"/>
  <c r="B29" i="21" s="1"/>
  <c r="C29" i="21" s="1"/>
  <c r="T29" i="21"/>
  <c r="W27" i="21"/>
  <c r="B27" i="21" s="1"/>
  <c r="C27" i="21" s="1"/>
  <c r="Z27" i="21"/>
  <c r="T27" i="21"/>
  <c r="Z25" i="21"/>
  <c r="W25" i="21"/>
  <c r="B25" i="21" s="1"/>
  <c r="C25" i="21" s="1"/>
  <c r="T25" i="21"/>
  <c r="G20" i="21"/>
  <c r="H20" i="21" s="1"/>
  <c r="J20" i="21"/>
  <c r="K20" i="21" s="1"/>
  <c r="D20" i="21"/>
  <c r="E20" i="21" s="1"/>
  <c r="M20" i="21"/>
  <c r="N20" i="21" s="1"/>
  <c r="P20" i="21"/>
  <c r="Q20" i="21" s="1"/>
  <c r="J16" i="21" l="1"/>
  <c r="K16" i="21" s="1"/>
  <c r="P16" i="21"/>
  <c r="Q16" i="21" s="1"/>
  <c r="M16" i="21"/>
  <c r="N16" i="21" s="1"/>
  <c r="G16" i="21"/>
  <c r="H16" i="21" s="1"/>
  <c r="D16" i="21"/>
  <c r="E16" i="21" s="1"/>
  <c r="J7" i="21"/>
  <c r="K7" i="21" s="1"/>
  <c r="M7" i="21"/>
  <c r="N7" i="21" s="1"/>
  <c r="G7" i="21"/>
  <c r="H7" i="21" s="1"/>
  <c r="D7" i="21"/>
  <c r="E7" i="21" s="1"/>
  <c r="P7" i="21"/>
  <c r="Q7" i="21" s="1"/>
  <c r="D12" i="21"/>
  <c r="E12" i="21" s="1"/>
  <c r="P12" i="21"/>
  <c r="Q12" i="21" s="1"/>
  <c r="J12" i="21"/>
  <c r="K12" i="21" s="1"/>
  <c r="G12" i="21"/>
  <c r="H12" i="21" s="1"/>
  <c r="M12" i="21"/>
  <c r="N12" i="21" s="1"/>
  <c r="M22" i="21"/>
  <c r="N22" i="21" s="1"/>
  <c r="P22" i="21"/>
  <c r="Q22" i="21" s="1"/>
  <c r="G22" i="21"/>
  <c r="H22" i="21" s="1"/>
  <c r="J22" i="21"/>
  <c r="K22" i="21" s="1"/>
  <c r="D22" i="21"/>
  <c r="E22" i="21" s="1"/>
  <c r="P28" i="21"/>
  <c r="Q28" i="21" s="1"/>
  <c r="G28" i="21"/>
  <c r="H28" i="21" s="1"/>
  <c r="D28" i="21"/>
  <c r="E28" i="21" s="1"/>
  <c r="J28" i="21"/>
  <c r="K28" i="21" s="1"/>
  <c r="M28" i="21"/>
  <c r="N28" i="21" s="1"/>
  <c r="M11" i="21"/>
  <c r="N11" i="21" s="1"/>
  <c r="G11" i="21"/>
  <c r="H11" i="21" s="1"/>
  <c r="P11" i="21"/>
  <c r="Q11" i="21" s="1"/>
  <c r="J11" i="21"/>
  <c r="K11" i="21" s="1"/>
  <c r="D11" i="21"/>
  <c r="E11" i="21" s="1"/>
  <c r="P8" i="21"/>
  <c r="Q8" i="21" s="1"/>
  <c r="G8" i="21"/>
  <c r="H8" i="21" s="1"/>
  <c r="D8" i="21"/>
  <c r="E8" i="21" s="1"/>
  <c r="J8" i="21"/>
  <c r="K8" i="21" s="1"/>
  <c r="M8" i="21"/>
  <c r="N8" i="21" s="1"/>
  <c r="J24" i="21"/>
  <c r="K24" i="21" s="1"/>
  <c r="D24" i="21"/>
  <c r="E24" i="21" s="1"/>
  <c r="P24" i="21"/>
  <c r="Q24" i="21" s="1"/>
  <c r="M24" i="21"/>
  <c r="N24" i="21" s="1"/>
  <c r="G24" i="21"/>
  <c r="H24" i="21" s="1"/>
  <c r="M21" i="21"/>
  <c r="N21" i="21" s="1"/>
  <c r="G21" i="21"/>
  <c r="H21" i="21" s="1"/>
  <c r="J21" i="21"/>
  <c r="K21" i="21" s="1"/>
  <c r="D21" i="21"/>
  <c r="E21" i="21" s="1"/>
  <c r="P21" i="21"/>
  <c r="Q21" i="21" s="1"/>
  <c r="P27" i="21"/>
  <c r="Q27" i="21" s="1"/>
  <c r="M27" i="21"/>
  <c r="N27" i="21" s="1"/>
  <c r="J27" i="21"/>
  <c r="K27" i="21" s="1"/>
  <c r="G27" i="21"/>
  <c r="H27" i="21" s="1"/>
  <c r="D27" i="21"/>
  <c r="E27" i="21" s="1"/>
  <c r="P13" i="21"/>
  <c r="Q13" i="21" s="1"/>
  <c r="J13" i="21"/>
  <c r="K13" i="21" s="1"/>
  <c r="G13" i="21"/>
  <c r="H13" i="21" s="1"/>
  <c r="M13" i="21"/>
  <c r="N13" i="21" s="1"/>
  <c r="D13" i="21"/>
  <c r="E13" i="21" s="1"/>
  <c r="J9" i="21"/>
  <c r="K9" i="21" s="1"/>
  <c r="M9" i="21"/>
  <c r="N9" i="21" s="1"/>
  <c r="P9" i="21"/>
  <c r="Q9" i="21" s="1"/>
  <c r="G9" i="21"/>
  <c r="H9" i="21" s="1"/>
  <c r="D9" i="21"/>
  <c r="E9" i="21" s="1"/>
  <c r="G18" i="21"/>
  <c r="H18" i="21" s="1"/>
  <c r="M18" i="21"/>
  <c r="N18" i="21" s="1"/>
  <c r="D18" i="21"/>
  <c r="E18" i="21" s="1"/>
  <c r="J18" i="21"/>
  <c r="K18" i="21" s="1"/>
  <c r="P18" i="21"/>
  <c r="Q18" i="21" s="1"/>
  <c r="J15" i="21"/>
  <c r="K15" i="21" s="1"/>
  <c r="G15" i="21"/>
  <c r="H15" i="21" s="1"/>
  <c r="D15" i="21"/>
  <c r="E15" i="21" s="1"/>
  <c r="P15" i="21"/>
  <c r="Q15" i="21" s="1"/>
  <c r="M15" i="21"/>
  <c r="N15" i="21" s="1"/>
  <c r="J17" i="21"/>
  <c r="K17" i="21" s="1"/>
  <c r="D17" i="21"/>
  <c r="E17" i="21" s="1"/>
  <c r="P17" i="21"/>
  <c r="Q17" i="21" s="1"/>
  <c r="M17" i="21"/>
  <c r="N17" i="21" s="1"/>
  <c r="G17" i="21"/>
  <c r="H17" i="21" s="1"/>
  <c r="G14" i="21"/>
  <c r="H14" i="21" s="1"/>
  <c r="P14" i="21"/>
  <c r="Q14" i="21" s="1"/>
  <c r="D14" i="21"/>
  <c r="E14" i="21" s="1"/>
  <c r="J14" i="21"/>
  <c r="K14" i="21" s="1"/>
  <c r="M14" i="21"/>
  <c r="N14" i="21" s="1"/>
  <c r="D29" i="21"/>
  <c r="E29" i="21" s="1"/>
  <c r="G29" i="21"/>
  <c r="H29" i="21" s="1"/>
  <c r="P29" i="21"/>
  <c r="Q29" i="21" s="1"/>
  <c r="J29" i="21"/>
  <c r="K29" i="21" s="1"/>
  <c r="M29" i="21"/>
  <c r="N29" i="21" s="1"/>
  <c r="D10" i="21"/>
  <c r="E10" i="21" s="1"/>
  <c r="J10" i="21"/>
  <c r="K10" i="21" s="1"/>
  <c r="P10" i="21"/>
  <c r="Q10" i="21" s="1"/>
  <c r="M10" i="21"/>
  <c r="N10" i="21" s="1"/>
  <c r="G10" i="21"/>
  <c r="H10" i="21" s="1"/>
  <c r="M26" i="21"/>
  <c r="N26" i="21" s="1"/>
  <c r="D26" i="21"/>
  <c r="E26" i="21" s="1"/>
  <c r="P26" i="21"/>
  <c r="Q26" i="21" s="1"/>
  <c r="J26" i="21"/>
  <c r="K26" i="21" s="1"/>
  <c r="G26" i="21"/>
  <c r="H26" i="21" s="1"/>
  <c r="J23" i="21"/>
  <c r="K23" i="21" s="1"/>
  <c r="D23" i="21"/>
  <c r="E23" i="21" s="1"/>
  <c r="G23" i="21"/>
  <c r="H23" i="21" s="1"/>
  <c r="P23" i="21"/>
  <c r="Q23" i="21" s="1"/>
  <c r="M23" i="21"/>
  <c r="N23" i="21" s="1"/>
  <c r="G25" i="21"/>
  <c r="H25" i="21" s="1"/>
  <c r="M25" i="21"/>
  <c r="N25" i="21" s="1"/>
  <c r="D25" i="21"/>
  <c r="E25" i="21" s="1"/>
  <c r="P25" i="21"/>
  <c r="Q25" i="21" s="1"/>
  <c r="J25" i="21"/>
  <c r="K25" i="21" s="1"/>
  <c r="M19" i="21"/>
  <c r="N19" i="21" s="1"/>
  <c r="G19" i="21"/>
  <c r="H19" i="21" s="1"/>
  <c r="D19" i="21"/>
  <c r="E19" i="21" s="1"/>
  <c r="J19" i="21"/>
  <c r="K19" i="21" s="1"/>
  <c r="P19" i="21"/>
  <c r="Q19" i="21" s="1"/>
  <c r="H2" i="21" l="1"/>
  <c r="N2" i="21"/>
  <c r="K2" i="21"/>
  <c r="Q2" i="21"/>
  <c r="E2" i="21"/>
</calcChain>
</file>

<file path=xl/sharedStrings.xml><?xml version="1.0" encoding="utf-8"?>
<sst xmlns="http://schemas.openxmlformats.org/spreadsheetml/2006/main" count="94" uniqueCount="49">
  <si>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</si>
  <si>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</si>
  <si>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</si>
  <si>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</si>
  <si>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</si>
  <si>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</si>
  <si>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</si>
  <si>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</si>
  <si>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</si>
  <si>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</si>
  <si>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</si>
  <si>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</si>
  <si>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</si>
  <si>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</si>
  <si>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</si>
  <si>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</si>
  <si>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</si>
  <si>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</si>
  <si>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</si>
  <si>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</si>
  <si>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</si>
  <si>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</si>
  <si>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</si>
  <si>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</si>
  <si>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</si>
  <si>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</si>
  <si>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</si>
  <si>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</si>
  <si>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</si>
  <si>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</si>
  <si>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</si>
  <si>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</si>
  <si>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</si>
  <si>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</si>
  <si>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</si>
  <si>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</si>
  <si>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</si>
  <si>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</si>
  <si>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</si>
  <si>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ml.ž</t>
  </si>
  <si>
    <t>Volný Nikolas</t>
  </si>
  <si>
    <t>Krn.</t>
  </si>
  <si>
    <t>ř.ř.</t>
  </si>
  <si>
    <t>Marčenko Timo</t>
  </si>
  <si>
    <t>Olymp</t>
  </si>
  <si>
    <t>Sedláček Martin</t>
  </si>
  <si>
    <t>Wańdoch Dawid</t>
  </si>
  <si>
    <t>Racib.</t>
  </si>
  <si>
    <t>Kubný Maxmilián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</si>
</sst>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 xml:space="preserve">Velká cena Krnova 2022 </v>
          </cell>
        </row>
        <row r="5">
          <cell r="B5" t="str">
            <v>Krnov</v>
          </cell>
        </row>
        <row r="7">
          <cell r="B7">
            <v>44681</v>
          </cell>
        </row>
      </sheetData>
      <sheetData sheetId="1"/>
      <sheetData sheetId="2"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G12" sqref="G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 xml:space="preserve">Velká cena Krnova 2022 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Krnov</v>
      </c>
    </row>
    <row r="5" spans="1:3" ht="15.6" x14ac:dyDescent="0.3">
      <c r="A5" s="15" t="str">
        <f>CONCATENATE([1]List1!$A$4)</f>
        <v>Datum:</v>
      </c>
      <c r="B5" s="163">
        <f>'Vážní listina'!D4</f>
        <v>44681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ml.ž 43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Volný Nikolas</v>
      </c>
      <c r="C10" s="21" t="str">
        <f>'Tabulka kvalifikace'!DU7</f>
        <v>Krn.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Marčenko Timo</v>
      </c>
      <c r="C11" s="21" t="str">
        <f>'Tabulka kvalifikace'!DU8</f>
        <v>Olymp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Wańdoch Dawid</v>
      </c>
      <c r="C12" s="21" t="str">
        <f>'Tabulka kvalifikace'!DU9</f>
        <v>Racib.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Kubný Maxmilián</v>
      </c>
      <c r="C13" s="21" t="str">
        <f>'Tabulka kvalifikace'!DU10</f>
        <v>Krn.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Sedláček Martin</v>
      </c>
      <c r="C14" s="21" t="str">
        <f>'Tabulka kvalifikace'!DU11</f>
        <v>Krn.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 xml:space="preserve">Velká cena Krnova 2022 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Krnov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44681</v>
      </c>
      <c r="E4" s="68" t="str">
        <f>CONCATENATE([1]List1!$A$5)</f>
        <v>Hmotnost:</v>
      </c>
      <c r="F4" s="169" t="str">
        <f>IF(Z23=1,(CONCATENATE(AA6," ",L4," kg")),T27)</f>
        <v>ml.ž 43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43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43</v>
      </c>
      <c r="D7" s="80" t="s">
        <v>40</v>
      </c>
      <c r="E7" s="10" t="s">
        <v>41</v>
      </c>
      <c r="F7" s="9">
        <v>2009</v>
      </c>
      <c r="G7" s="81">
        <v>14</v>
      </c>
      <c r="H7" s="82">
        <v>42.2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43</v>
      </c>
      <c r="D8" s="80" t="s">
        <v>43</v>
      </c>
      <c r="E8" s="10" t="s">
        <v>44</v>
      </c>
      <c r="F8" s="9">
        <v>2010</v>
      </c>
      <c r="G8" s="81">
        <v>39</v>
      </c>
      <c r="H8" s="82">
        <v>42.9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43</v>
      </c>
      <c r="D9" s="80" t="s">
        <v>45</v>
      </c>
      <c r="E9" s="10" t="s">
        <v>41</v>
      </c>
      <c r="F9" s="9">
        <v>2009</v>
      </c>
      <c r="G9" s="81">
        <v>63</v>
      </c>
      <c r="H9" s="82">
        <v>41.9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43</v>
      </c>
      <c r="D10" s="80" t="s">
        <v>46</v>
      </c>
      <c r="E10" s="10" t="s">
        <v>47</v>
      </c>
      <c r="F10" s="9">
        <v>2009</v>
      </c>
      <c r="G10" s="81">
        <v>72</v>
      </c>
      <c r="H10" s="82">
        <v>41.6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41">
        <v>5</v>
      </c>
      <c r="B11" s="142" t="s">
        <v>39</v>
      </c>
      <c r="C11" s="143">
        <v>43</v>
      </c>
      <c r="D11" s="144" t="s">
        <v>48</v>
      </c>
      <c r="E11" s="145" t="s">
        <v>41</v>
      </c>
      <c r="F11" s="146">
        <v>2010</v>
      </c>
      <c r="G11" s="147">
        <v>125</v>
      </c>
      <c r="H11" s="148">
        <v>42.8</v>
      </c>
      <c r="I11" s="149" t="s">
        <v>42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Krnov,  30.4.2022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246" t="str">
        <f>'Vážní listina'!A2:I2</f>
        <v xml:space="preserve">Velká cena Krnova 2022 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248" t="str">
        <f>CONCATENATE('Vážní listina'!D3)</f>
        <v>Krnov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249">
        <f>'Vážní listina'!D4</f>
        <v>44681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ml.ž 43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ř.ř.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4" t="str">
        <f>IF('Vážní listina'!D7="","",'Vážní listina'!D7)</f>
        <v>Volný Nikolas</v>
      </c>
      <c r="B7" s="215" t="str">
        <f>IF('Vážní listina'!D7="","",'Vážní listina'!E7)</f>
        <v>Krn.</v>
      </c>
      <c r="C7" s="197"/>
      <c r="D7" s="216">
        <f>'Vážní listina'!A7</f>
        <v>1</v>
      </c>
      <c r="E7" s="210">
        <v>2</v>
      </c>
      <c r="F7" s="25">
        <v>4</v>
      </c>
      <c r="G7" s="26"/>
      <c r="H7" s="210">
        <v>5</v>
      </c>
      <c r="I7" s="25">
        <v>4</v>
      </c>
      <c r="J7" s="26"/>
      <c r="K7" s="210">
        <v>4</v>
      </c>
      <c r="L7" s="25">
        <v>4</v>
      </c>
      <c r="M7" s="26"/>
      <c r="N7" s="210">
        <v>3</v>
      </c>
      <c r="O7" s="25">
        <v>4</v>
      </c>
      <c r="P7" s="26"/>
      <c r="Q7" s="210" t="s">
        <v>2</v>
      </c>
      <c r="R7" s="25"/>
      <c r="S7" s="26"/>
      <c r="T7" s="185">
        <f>F7+I7+L7+O7+R7</f>
        <v>16</v>
      </c>
      <c r="U7" s="187">
        <f>F8+I8+L8+O8+R8</f>
        <v>48</v>
      </c>
      <c r="V7" s="237">
        <f>G7+J7+M7+P7+S7</f>
        <v>0</v>
      </c>
      <c r="W7" s="243">
        <f>CU7</f>
        <v>1</v>
      </c>
      <c r="AJ7" s="161">
        <f>D7</f>
        <v>1</v>
      </c>
      <c r="AK7" s="161">
        <f>F7</f>
        <v>4</v>
      </c>
      <c r="AL7" s="161">
        <f>$F$8</f>
        <v>12</v>
      </c>
      <c r="AM7" s="161">
        <f>IF($F$7=5,1,0)</f>
        <v>0</v>
      </c>
      <c r="AN7" s="161">
        <f>IF($F$7=4,1,0)</f>
        <v>1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4</v>
      </c>
      <c r="AT7" s="161">
        <f>I8</f>
        <v>12</v>
      </c>
      <c r="AU7" s="161">
        <f>IF($I$7=5,1,0)</f>
        <v>0</v>
      </c>
      <c r="AV7" s="161">
        <f>IF($I$7=4,1,0)</f>
        <v>1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4</v>
      </c>
      <c r="BB7" s="161">
        <f>L8</f>
        <v>12</v>
      </c>
      <c r="BC7" s="161">
        <f>IF($L$7=5,1,0)</f>
        <v>0</v>
      </c>
      <c r="BD7" s="161">
        <f>IF($L$7=4,1,0)</f>
        <v>1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4</v>
      </c>
      <c r="BJ7" s="161">
        <f>O8</f>
        <v>12</v>
      </c>
      <c r="BK7" s="161">
        <f>IF($O$7=5,1,0)</f>
        <v>0</v>
      </c>
      <c r="BL7" s="161">
        <f>IF($O$7=4,1,0)</f>
        <v>1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0</v>
      </c>
      <c r="BZ7" s="161">
        <f t="shared" si="0"/>
        <v>4</v>
      </c>
      <c r="CA7" s="161">
        <f t="shared" si="0"/>
        <v>0</v>
      </c>
      <c r="CB7" s="161">
        <f t="shared" si="0"/>
        <v>4</v>
      </c>
      <c r="CD7" s="161">
        <f>BQ7+BI7+BA7+AS7+AK7</f>
        <v>16</v>
      </c>
      <c r="CE7" s="161">
        <f>U7</f>
        <v>48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1416044800.8099999</v>
      </c>
      <c r="CM7" s="159">
        <f>IF(CH7=9,$CM$2,(LARGE($CK$7:$CK$11,AJ7)))</f>
        <v>1416044800.8099999</v>
      </c>
      <c r="CN7" s="161">
        <f>LEN(CM7)</f>
        <v>13</v>
      </c>
      <c r="CO7" s="161">
        <f>VALUE(MID(CM7,CN7,1))</f>
        <v>1</v>
      </c>
      <c r="CP7" s="161">
        <v>1</v>
      </c>
      <c r="CQ7" s="161">
        <f>IF(CO7=0,$CQ$2,(CO7*100+CP7))</f>
        <v>101</v>
      </c>
      <c r="CR7" s="161">
        <f>SMALL($CQ$7:$CQ$11,CP7)</f>
        <v>101</v>
      </c>
      <c r="CS7" s="161">
        <f>LEN(CR7)</f>
        <v>3</v>
      </c>
      <c r="CT7" s="161">
        <f>VALUE(MID(CR7,CS7,1))</f>
        <v>1</v>
      </c>
      <c r="CU7" s="161">
        <f>IF($DR$4=0,"",CT7)</f>
        <v>1</v>
      </c>
      <c r="CV7" s="161">
        <f>CT7</f>
        <v>1</v>
      </c>
      <c r="DB7" s="161">
        <v>1</v>
      </c>
      <c r="DC7" s="161">
        <f>W7</f>
        <v>1</v>
      </c>
      <c r="DD7" s="161">
        <f>D7</f>
        <v>1</v>
      </c>
      <c r="DE7" s="161">
        <f>IF(DC7=0,$DD$4,(DC7*10+DD7))</f>
        <v>11</v>
      </c>
      <c r="DF7" s="161">
        <f>SMALL(($DE$7:$DE$11),DB7)</f>
        <v>11</v>
      </c>
      <c r="DG7" s="161">
        <f>LEN(DF7)</f>
        <v>2</v>
      </c>
      <c r="DH7" s="161">
        <f>VALUE(MID(DF7,DG7,1))</f>
        <v>1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Volný Nikolas</v>
      </c>
      <c r="DR7" s="55" t="str">
        <f>B7</f>
        <v>Krn.</v>
      </c>
      <c r="DS7" s="161">
        <f>IF($DR$4=0,"",(IF((DC7)=0,"",DB7)))</f>
        <v>1</v>
      </c>
      <c r="DT7" s="54" t="str">
        <f>IF($DR$4=0,"",(IF(DQ7=0,"",(INDEX($DQ$7:$DQ$11,DH7)))))</f>
        <v>Volný Nikolas</v>
      </c>
      <c r="DU7" s="54" t="str">
        <f>IF($DR$4=0,"",(IF(DQ7=0,"",(INDEX($DR$7:$DR$11,DH7)))))</f>
        <v>Krn.</v>
      </c>
    </row>
    <row r="8" spans="1:125" ht="14.25" customHeight="1" thickBot="1" x14ac:dyDescent="0.3">
      <c r="A8" s="199"/>
      <c r="B8" s="201"/>
      <c r="C8" s="198"/>
      <c r="D8" s="203"/>
      <c r="E8" s="205"/>
      <c r="F8" s="100">
        <v>12</v>
      </c>
      <c r="G8" s="101"/>
      <c r="H8" s="205"/>
      <c r="I8" s="100">
        <v>12</v>
      </c>
      <c r="J8" s="101"/>
      <c r="K8" s="205"/>
      <c r="L8" s="100">
        <v>12</v>
      </c>
      <c r="M8" s="101"/>
      <c r="N8" s="205"/>
      <c r="O8" s="100">
        <v>12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0</v>
      </c>
      <c r="Z8" s="155">
        <f>AN7+AV7+BD7+BL7+BT7</f>
        <v>4</v>
      </c>
      <c r="AA8" s="155">
        <f>AO7+AW7+BE7+BM7+BU7</f>
        <v>0</v>
      </c>
      <c r="AC8" s="161">
        <f>Y8+Z8+AA8</f>
        <v>4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4</v>
      </c>
      <c r="AH8" s="161">
        <f>AG8*100</f>
        <v>400</v>
      </c>
      <c r="AJ8" s="161">
        <f>D9</f>
        <v>2</v>
      </c>
      <c r="AK8" s="161">
        <f>F9</f>
        <v>0</v>
      </c>
      <c r="AL8" s="161">
        <f>$F$10</f>
        <v>0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0</v>
      </c>
      <c r="AS8" s="161">
        <f>I9</f>
        <v>5</v>
      </c>
      <c r="AT8" s="161">
        <f>I10</f>
        <v>10</v>
      </c>
      <c r="AU8" s="161">
        <f>IF($I$9=5,1,0)</f>
        <v>1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1</v>
      </c>
      <c r="AY8" s="161">
        <f>IF($I$9&lt;3,$I$10,0)</f>
        <v>0</v>
      </c>
      <c r="BA8" s="161">
        <f>L9</f>
        <v>4</v>
      </c>
      <c r="BB8" s="161">
        <f>L10</f>
        <v>12</v>
      </c>
      <c r="BC8" s="161">
        <f>IF($L$9=5,1,0)</f>
        <v>0</v>
      </c>
      <c r="BD8" s="161">
        <f>IF($L$9=4,1,0)</f>
        <v>1</v>
      </c>
      <c r="BE8" s="161">
        <f>IF($L$9=3,1,0)</f>
        <v>0</v>
      </c>
      <c r="BF8" s="161">
        <f t="shared" ref="BF8:BF11" si="3">BC8+BD8+BE8</f>
        <v>1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5</v>
      </c>
      <c r="BR8" s="161">
        <f>R10</f>
        <v>4</v>
      </c>
      <c r="BS8" s="161">
        <f>IF($R$9=5,1,0)</f>
        <v>1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2</v>
      </c>
      <c r="BZ8" s="161">
        <f t="shared" si="0"/>
        <v>1</v>
      </c>
      <c r="CA8" s="161">
        <f t="shared" si="0"/>
        <v>0</v>
      </c>
      <c r="CB8" s="161">
        <f t="shared" si="0"/>
        <v>3</v>
      </c>
      <c r="CD8" s="161">
        <f>BQ8+BI8+BA8+AS8+AK8</f>
        <v>14</v>
      </c>
      <c r="CE8" s="161">
        <f>U9</f>
        <v>26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1314212600.72</v>
      </c>
      <c r="CM8" s="159">
        <f t="shared" ref="CM8:CM11" si="8">IF(CH8=9,$CM$2,(LARGE($CK$7:$CK$11,AJ8)))</f>
        <v>1314212600.72</v>
      </c>
      <c r="CN8" s="161">
        <f t="shared" ref="CN8:CN11" si="9">LEN(CM8)</f>
        <v>13</v>
      </c>
      <c r="CO8" s="161">
        <f t="shared" ref="CO8:CO11" si="10">VALUE(MID(CM8,CN8,1))</f>
        <v>2</v>
      </c>
      <c r="CP8" s="161">
        <v>2</v>
      </c>
      <c r="CQ8" s="161">
        <f t="shared" ref="CQ8:CQ11" si="11">IF(CO8=0,$CQ$2,(CO8*100+CP8))</f>
        <v>202</v>
      </c>
      <c r="CR8" s="161">
        <f t="shared" ref="CR8:CR11" si="12">SMALL($CQ$7:$CQ$11,CP8)</f>
        <v>202</v>
      </c>
      <c r="CS8" s="161">
        <f t="shared" ref="CS8:CS11" si="13">LEN(CR8)</f>
        <v>3</v>
      </c>
      <c r="CT8" s="161">
        <f t="shared" ref="CT8:CT11" si="14">VALUE(MID(CR8,CS8,1))</f>
        <v>2</v>
      </c>
      <c r="CU8" s="161">
        <f t="shared" ref="CU8:CU11" si="15">IF($DR$4=0,"",CT8)</f>
        <v>2</v>
      </c>
      <c r="DB8" s="161">
        <v>2</v>
      </c>
      <c r="DC8" s="161">
        <f>W9</f>
        <v>2</v>
      </c>
      <c r="DD8" s="161">
        <f>D9</f>
        <v>2</v>
      </c>
      <c r="DE8" s="161">
        <f t="shared" ref="DE8:DE11" si="16">IF(DC8=0,$DD$4,(DC8*10+DD8))</f>
        <v>22</v>
      </c>
      <c r="DF8" s="161">
        <f t="shared" ref="DF8:DF11" si="17">SMALL(($DE$7:$DE$11),DB8)</f>
        <v>22</v>
      </c>
      <c r="DG8" s="161">
        <f t="shared" ref="DG8:DG11" si="18">LEN(DF8)</f>
        <v>2</v>
      </c>
      <c r="DH8" s="161">
        <f t="shared" ref="DH8:DH11" si="19">VALUE(MID(DF8,DG8,1))</f>
        <v>2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Marčenko Timo</v>
      </c>
      <c r="DR8" s="55" t="str">
        <f>B9</f>
        <v>Olymp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Marčenko Timo</v>
      </c>
      <c r="DU8" s="54" t="str">
        <f t="shared" ref="DU8:DU11" si="22">IF($DR$4=0,"",(IF(DQ8=0,"",(INDEX($DR$7:$DR$11,DH8)))))</f>
        <v>Olymp</v>
      </c>
    </row>
    <row r="9" spans="1:125" ht="14.25" customHeight="1" thickBot="1" x14ac:dyDescent="0.3">
      <c r="A9" s="199" t="str">
        <f>IF('Vážní listina'!D8="","",'Vážní listina'!D8)</f>
        <v>Marčenko Timo</v>
      </c>
      <c r="B9" s="201" t="str">
        <f>IF('Vážní listina'!D8="","",'Vážní listina'!E8)</f>
        <v>Olymp</v>
      </c>
      <c r="C9" s="198"/>
      <c r="D9" s="203">
        <f>'Vážní listina'!A8</f>
        <v>2</v>
      </c>
      <c r="E9" s="205">
        <v>1</v>
      </c>
      <c r="F9" s="102">
        <v>0</v>
      </c>
      <c r="G9" s="103"/>
      <c r="H9" s="205">
        <v>3</v>
      </c>
      <c r="I9" s="102">
        <v>5</v>
      </c>
      <c r="J9" s="103"/>
      <c r="K9" s="205">
        <v>5</v>
      </c>
      <c r="L9" s="102">
        <v>4</v>
      </c>
      <c r="M9" s="103"/>
      <c r="N9" s="205" t="s">
        <v>2</v>
      </c>
      <c r="O9" s="102"/>
      <c r="P9" s="103"/>
      <c r="Q9" s="205">
        <v>4</v>
      </c>
      <c r="R9" s="102">
        <v>5</v>
      </c>
      <c r="S9" s="103"/>
      <c r="T9" s="186">
        <f>F9+I9+L9+O9+R9</f>
        <v>14</v>
      </c>
      <c r="U9" s="188">
        <f>F10+I10+L10+O10+R10</f>
        <v>26</v>
      </c>
      <c r="V9" s="219">
        <f>G9+J9+M9+P9+S9</f>
        <v>0</v>
      </c>
      <c r="W9" s="238">
        <f>CU8</f>
        <v>2</v>
      </c>
      <c r="AJ9" s="161">
        <f>D11</f>
        <v>3</v>
      </c>
      <c r="AK9" s="161">
        <f>F11</f>
        <v>0</v>
      </c>
      <c r="AL9" s="161">
        <f>$F$12</f>
        <v>0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0</v>
      </c>
      <c r="AS9" s="161">
        <f>I11</f>
        <v>0</v>
      </c>
      <c r="AT9" s="161">
        <f>I12</f>
        <v>6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6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0</v>
      </c>
      <c r="BR9" s="161">
        <f>R12</f>
        <v>0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0</v>
      </c>
      <c r="BY9" s="161">
        <f t="shared" si="0"/>
        <v>0</v>
      </c>
      <c r="BZ9" s="161">
        <f t="shared" si="0"/>
        <v>0</v>
      </c>
      <c r="CA9" s="161">
        <f t="shared" si="0"/>
        <v>0</v>
      </c>
      <c r="CB9" s="161">
        <f t="shared" si="0"/>
        <v>0</v>
      </c>
      <c r="CD9" s="161">
        <f>BQ9+BI9+BA9+AS9+AK9</f>
        <v>0</v>
      </c>
      <c r="CE9" s="161">
        <f>U11</f>
        <v>6</v>
      </c>
      <c r="CF9" s="161">
        <f t="shared" si="6"/>
        <v>6</v>
      </c>
      <c r="CG9" s="161">
        <f>IF((D11)="",9,AD12)</f>
        <v>6</v>
      </c>
      <c r="CH9" s="161">
        <f>IF((D11)="",9,D11)</f>
        <v>3</v>
      </c>
      <c r="CK9" s="159">
        <f t="shared" si="7"/>
        <v>1000000606.63</v>
      </c>
      <c r="CM9" s="159">
        <f t="shared" si="8"/>
        <v>1210201300.54</v>
      </c>
      <c r="CN9" s="161">
        <f t="shared" si="9"/>
        <v>13</v>
      </c>
      <c r="CO9" s="161">
        <f t="shared" si="10"/>
        <v>4</v>
      </c>
      <c r="CP9" s="161">
        <v>3</v>
      </c>
      <c r="CQ9" s="161">
        <f t="shared" si="11"/>
        <v>403</v>
      </c>
      <c r="CR9" s="161">
        <f t="shared" si="12"/>
        <v>305</v>
      </c>
      <c r="CS9" s="161">
        <f t="shared" si="13"/>
        <v>3</v>
      </c>
      <c r="CT9" s="161">
        <f t="shared" si="14"/>
        <v>5</v>
      </c>
      <c r="CU9" s="161">
        <f t="shared" si="15"/>
        <v>5</v>
      </c>
      <c r="CV9" s="161">
        <f>CT8</f>
        <v>2</v>
      </c>
      <c r="DB9" s="161">
        <v>3</v>
      </c>
      <c r="DC9" s="161">
        <f>W11</f>
        <v>5</v>
      </c>
      <c r="DD9" s="161">
        <f>D11</f>
        <v>3</v>
      </c>
      <c r="DE9" s="161">
        <f t="shared" si="16"/>
        <v>53</v>
      </c>
      <c r="DF9" s="161">
        <f t="shared" si="17"/>
        <v>34</v>
      </c>
      <c r="DG9" s="161">
        <f t="shared" si="18"/>
        <v>2</v>
      </c>
      <c r="DH9" s="161">
        <f t="shared" si="19"/>
        <v>4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Sedláček Martin</v>
      </c>
      <c r="DR9" s="55" t="str">
        <f>B11</f>
        <v>Krn.</v>
      </c>
      <c r="DS9" s="161">
        <f t="shared" si="20"/>
        <v>3</v>
      </c>
      <c r="DT9" s="54" t="str">
        <f t="shared" si="21"/>
        <v>Wańdoch Dawid</v>
      </c>
      <c r="DU9" s="54" t="str">
        <f t="shared" si="22"/>
        <v>Racib.</v>
      </c>
    </row>
    <row r="10" spans="1:125" ht="14.25" customHeight="1" thickBot="1" x14ac:dyDescent="0.3">
      <c r="A10" s="199"/>
      <c r="B10" s="201"/>
      <c r="C10" s="198"/>
      <c r="D10" s="203"/>
      <c r="E10" s="205"/>
      <c r="F10" s="100">
        <v>0</v>
      </c>
      <c r="G10" s="101"/>
      <c r="H10" s="205"/>
      <c r="I10" s="100">
        <v>10</v>
      </c>
      <c r="J10" s="101"/>
      <c r="K10" s="205"/>
      <c r="L10" s="100">
        <v>12</v>
      </c>
      <c r="M10" s="101"/>
      <c r="N10" s="205"/>
      <c r="O10" s="100"/>
      <c r="P10" s="101"/>
      <c r="Q10" s="205"/>
      <c r="R10" s="100">
        <v>4</v>
      </c>
      <c r="S10" s="101"/>
      <c r="T10" s="186"/>
      <c r="U10" s="188"/>
      <c r="V10" s="219"/>
      <c r="W10" s="238"/>
      <c r="Y10" s="155">
        <f>AM8+AU8+BC8+BK8+BS8</f>
        <v>2</v>
      </c>
      <c r="Z10" s="155">
        <f>AN8+AV8+BD8+BL8+BT8</f>
        <v>1</v>
      </c>
      <c r="AA10" s="155">
        <f>AO8+AW8+BE8+BM8+BU8</f>
        <v>0</v>
      </c>
      <c r="AC10" s="161">
        <f>Y10+Z10+AA10</f>
        <v>3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21</v>
      </c>
      <c r="AH10" s="161">
        <f>AG10*100</f>
        <v>2100</v>
      </c>
      <c r="AJ10" s="161">
        <f>D13</f>
        <v>4</v>
      </c>
      <c r="AK10" s="161">
        <f>F13</f>
        <v>5</v>
      </c>
      <c r="AL10" s="161">
        <f>$F$14</f>
        <v>3</v>
      </c>
      <c r="AM10" s="161">
        <f>IF($F$13=5,1,0)</f>
        <v>1</v>
      </c>
      <c r="AN10" s="161">
        <f>IF($F$13=4,1,0)</f>
        <v>0</v>
      </c>
      <c r="AO10" s="161">
        <f>IF($F$13=3,1,0)</f>
        <v>0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5</v>
      </c>
      <c r="BJ10" s="161">
        <f>O14</f>
        <v>10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0</v>
      </c>
      <c r="BR10" s="161">
        <f>R14</f>
        <v>0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0</v>
      </c>
      <c r="BY10" s="161">
        <f t="shared" si="0"/>
        <v>2</v>
      </c>
      <c r="BZ10" s="161">
        <f t="shared" si="0"/>
        <v>0</v>
      </c>
      <c r="CA10" s="161">
        <f t="shared" si="0"/>
        <v>0</v>
      </c>
      <c r="CB10" s="161">
        <f t="shared" si="0"/>
        <v>2</v>
      </c>
      <c r="CD10" s="161">
        <f>BQ10+BI10+BA10+AS10+AK10</f>
        <v>10</v>
      </c>
      <c r="CE10" s="161">
        <f>U13</f>
        <v>13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1210201300.54</v>
      </c>
      <c r="CM10" s="159">
        <f t="shared" si="8"/>
        <v>1105100400.45</v>
      </c>
      <c r="CN10" s="161">
        <f t="shared" si="9"/>
        <v>13</v>
      </c>
      <c r="CO10" s="161">
        <f t="shared" si="10"/>
        <v>5</v>
      </c>
      <c r="CP10" s="161">
        <v>4</v>
      </c>
      <c r="CQ10" s="161">
        <f t="shared" si="11"/>
        <v>504</v>
      </c>
      <c r="CR10" s="161">
        <f t="shared" si="12"/>
        <v>403</v>
      </c>
      <c r="CS10" s="161">
        <f t="shared" si="13"/>
        <v>3</v>
      </c>
      <c r="CT10" s="161">
        <f t="shared" si="14"/>
        <v>3</v>
      </c>
      <c r="CU10" s="161">
        <f t="shared" si="15"/>
        <v>3</v>
      </c>
      <c r="DB10" s="161">
        <v>4</v>
      </c>
      <c r="DC10" s="161">
        <f>W13</f>
        <v>3</v>
      </c>
      <c r="DD10" s="161">
        <f>D13</f>
        <v>4</v>
      </c>
      <c r="DE10" s="161">
        <f t="shared" si="16"/>
        <v>34</v>
      </c>
      <c r="DF10" s="161">
        <f t="shared" si="17"/>
        <v>45</v>
      </c>
      <c r="DG10" s="161">
        <f t="shared" si="18"/>
        <v>2</v>
      </c>
      <c r="DH10" s="161">
        <f t="shared" si="19"/>
        <v>5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Wańdoch Dawid</v>
      </c>
      <c r="DR10" s="55" t="str">
        <f>B13</f>
        <v>Racib.</v>
      </c>
      <c r="DS10" s="161">
        <f t="shared" si="20"/>
        <v>4</v>
      </c>
      <c r="DT10" s="54" t="str">
        <f t="shared" si="21"/>
        <v>Kubný Maxmilián</v>
      </c>
      <c r="DU10" s="54" t="str">
        <f t="shared" si="22"/>
        <v>Krn.</v>
      </c>
    </row>
    <row r="11" spans="1:125" ht="14.25" customHeight="1" thickBot="1" x14ac:dyDescent="0.3">
      <c r="A11" s="199" t="str">
        <f>IF('Vážní listina'!D9="","",'Vážní listina'!D9)</f>
        <v>Sedláček Martin</v>
      </c>
      <c r="B11" s="201" t="str">
        <f>IF('Vážní listina'!D9="","",'Vážní listina'!E9)</f>
        <v>Krn.</v>
      </c>
      <c r="C11" s="198"/>
      <c r="D11" s="203">
        <f>'Vážní listina'!A9</f>
        <v>3</v>
      </c>
      <c r="E11" s="205">
        <v>4</v>
      </c>
      <c r="F11" s="102">
        <v>0</v>
      </c>
      <c r="G11" s="103"/>
      <c r="H11" s="205">
        <v>2</v>
      </c>
      <c r="I11" s="102">
        <v>0</v>
      </c>
      <c r="J11" s="103"/>
      <c r="K11" s="205" t="s">
        <v>2</v>
      </c>
      <c r="L11" s="102"/>
      <c r="M11" s="103"/>
      <c r="N11" s="205">
        <v>1</v>
      </c>
      <c r="O11" s="102">
        <v>0</v>
      </c>
      <c r="P11" s="103"/>
      <c r="Q11" s="205">
        <v>5</v>
      </c>
      <c r="R11" s="102">
        <v>0</v>
      </c>
      <c r="S11" s="103"/>
      <c r="T11" s="186">
        <f>F11+I11+L11+O11+R11</f>
        <v>0</v>
      </c>
      <c r="U11" s="188">
        <f>F12+I12+L12+O12+R12</f>
        <v>6</v>
      </c>
      <c r="V11" s="219">
        <f>G11+J11+M11+P11+S11</f>
        <v>0</v>
      </c>
      <c r="W11" s="238">
        <f>CU9</f>
        <v>5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0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0</v>
      </c>
      <c r="BA11" s="161">
        <f>L15</f>
        <v>0</v>
      </c>
      <c r="BB11" s="161">
        <f>L16</f>
        <v>0</v>
      </c>
      <c r="BC11" s="161">
        <f>IF($L$15=5,1,0)</f>
        <v>0</v>
      </c>
      <c r="BD11" s="161">
        <f>IF($L$15=4,1,0)</f>
        <v>0</v>
      </c>
      <c r="BE11" s="161">
        <f>IF($L$15=3,1,0)</f>
        <v>0</v>
      </c>
      <c r="BF11" s="161">
        <f t="shared" si="3"/>
        <v>0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5</v>
      </c>
      <c r="BR11" s="161">
        <f>R16</f>
        <v>4</v>
      </c>
      <c r="BS11" s="161">
        <f>IF($R$15=5,1,0)</f>
        <v>1</v>
      </c>
      <c r="BT11" s="161">
        <f>IF($R$15=4,1,0)</f>
        <v>0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1</v>
      </c>
      <c r="BZ11" s="161">
        <f t="shared" si="0"/>
        <v>0</v>
      </c>
      <c r="CA11" s="161">
        <f t="shared" si="0"/>
        <v>0</v>
      </c>
      <c r="CB11" s="161">
        <f t="shared" si="0"/>
        <v>1</v>
      </c>
      <c r="CD11" s="161">
        <f>BQ11+BI11+BA11+AS11+AK11</f>
        <v>5</v>
      </c>
      <c r="CE11" s="161">
        <f>U15</f>
        <v>4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1105100400.45</v>
      </c>
      <c r="CM11" s="159">
        <f t="shared" si="8"/>
        <v>1000000606.63</v>
      </c>
      <c r="CN11" s="161">
        <f t="shared" si="9"/>
        <v>13</v>
      </c>
      <c r="CO11" s="161">
        <f t="shared" si="10"/>
        <v>3</v>
      </c>
      <c r="CP11" s="161">
        <v>5</v>
      </c>
      <c r="CQ11" s="161">
        <f t="shared" si="11"/>
        <v>305</v>
      </c>
      <c r="CR11" s="161">
        <f t="shared" si="12"/>
        <v>504</v>
      </c>
      <c r="CS11" s="161">
        <f t="shared" si="13"/>
        <v>3</v>
      </c>
      <c r="CT11" s="161">
        <f t="shared" si="14"/>
        <v>4</v>
      </c>
      <c r="CU11" s="161">
        <f t="shared" si="15"/>
        <v>4</v>
      </c>
      <c r="CV11" s="161">
        <f>CT9</f>
        <v>5</v>
      </c>
      <c r="DB11" s="161">
        <v>5</v>
      </c>
      <c r="DC11" s="161">
        <f>W15</f>
        <v>4</v>
      </c>
      <c r="DD11" s="161">
        <f>D15</f>
        <v>5</v>
      </c>
      <c r="DE11" s="161">
        <f t="shared" si="16"/>
        <v>45</v>
      </c>
      <c r="DF11" s="161">
        <f t="shared" si="17"/>
        <v>53</v>
      </c>
      <c r="DG11" s="161">
        <f t="shared" si="18"/>
        <v>2</v>
      </c>
      <c r="DH11" s="161">
        <f t="shared" si="19"/>
        <v>3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Kubný Maxmilián</v>
      </c>
      <c r="DR11" s="55" t="str">
        <f>B15</f>
        <v>Krn.</v>
      </c>
      <c r="DS11" s="161">
        <f t="shared" si="20"/>
        <v>5</v>
      </c>
      <c r="DT11" s="54" t="str">
        <f t="shared" si="21"/>
        <v>Sedláček Martin</v>
      </c>
      <c r="DU11" s="54" t="str">
        <f t="shared" si="22"/>
        <v>Krn.</v>
      </c>
    </row>
    <row r="12" spans="1:125" ht="14.25" customHeight="1" thickBot="1" x14ac:dyDescent="0.3">
      <c r="A12" s="200"/>
      <c r="B12" s="202"/>
      <c r="C12" s="207"/>
      <c r="D12" s="204"/>
      <c r="E12" s="206"/>
      <c r="F12" s="27">
        <v>0</v>
      </c>
      <c r="G12" s="28"/>
      <c r="H12" s="206"/>
      <c r="I12" s="27">
        <v>6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0</v>
      </c>
      <c r="S12" s="28"/>
      <c r="T12" s="186"/>
      <c r="U12" s="188"/>
      <c r="V12" s="219"/>
      <c r="W12" s="239"/>
      <c r="Y12" s="155">
        <f>AM9+AU9+BC9+BK9+BS9</f>
        <v>0</v>
      </c>
      <c r="Z12" s="155">
        <f>AN9+AV9+BD9+BL9+BT9</f>
        <v>0</v>
      </c>
      <c r="AA12" s="155">
        <f>AO9+AW9+BE9+BM9+BU9</f>
        <v>0</v>
      </c>
      <c r="AC12" s="161">
        <f>Y12+Z12+AA12</f>
        <v>0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0</v>
      </c>
      <c r="AH12" s="161">
        <f>AG12*100</f>
        <v>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199" t="str">
        <f>IF('Vážní listina'!D10="","",'Vážní listina'!D10)</f>
        <v>Wańdoch Dawid</v>
      </c>
      <c r="B13" s="201" t="str">
        <f>IF('Vážní listina'!D10="","",'Vážní listina'!E10)</f>
        <v>Racib.</v>
      </c>
      <c r="C13" s="198"/>
      <c r="D13" s="203">
        <f>'Vážní listina'!A10</f>
        <v>4</v>
      </c>
      <c r="E13" s="205">
        <v>3</v>
      </c>
      <c r="F13" s="102">
        <v>5</v>
      </c>
      <c r="G13" s="103"/>
      <c r="H13" s="205" t="s">
        <v>2</v>
      </c>
      <c r="I13" s="102"/>
      <c r="J13" s="103"/>
      <c r="K13" s="205">
        <v>1</v>
      </c>
      <c r="L13" s="102">
        <v>0</v>
      </c>
      <c r="M13" s="103"/>
      <c r="N13" s="205">
        <v>5</v>
      </c>
      <c r="O13" s="102">
        <v>5</v>
      </c>
      <c r="P13" s="103"/>
      <c r="Q13" s="205">
        <v>2</v>
      </c>
      <c r="R13" s="102">
        <v>0</v>
      </c>
      <c r="S13" s="103"/>
      <c r="T13" s="186">
        <f>F13+I13+L13+O13+R13</f>
        <v>10</v>
      </c>
      <c r="U13" s="188">
        <f>F14+I14+L14+O14+R14</f>
        <v>13</v>
      </c>
      <c r="V13" s="219">
        <f>G13+J13+M13+P13+S13</f>
        <v>0</v>
      </c>
      <c r="W13" s="238">
        <f>CU10</f>
        <v>3</v>
      </c>
      <c r="AJ13" s="139" t="s">
        <v>7</v>
      </c>
      <c r="AL13" s="161">
        <f>SUM(AL7:AL11)</f>
        <v>15</v>
      </c>
      <c r="AM13" s="161">
        <f>SUM(AM7:AM11)</f>
        <v>1</v>
      </c>
      <c r="AT13" s="161">
        <f>SUM(AT7:AT11)</f>
        <v>28</v>
      </c>
      <c r="AU13" s="161">
        <f>SUM(AU7:AU11)</f>
        <v>1</v>
      </c>
      <c r="BB13" s="161">
        <f>SUM(BB7:BB11)</f>
        <v>24</v>
      </c>
      <c r="BC13" s="161">
        <f>SUM(BC7:BC11)</f>
        <v>0</v>
      </c>
      <c r="BJ13" s="161">
        <f>SUM(BJ7:BJ11)</f>
        <v>22</v>
      </c>
      <c r="BK13" s="161">
        <f>SUM(BK7:BK11)</f>
        <v>1</v>
      </c>
      <c r="BR13" s="161">
        <f>SUM(BR7:BR11)</f>
        <v>8</v>
      </c>
      <c r="BS13" s="161">
        <f>SUM(BS7:BS11)</f>
        <v>2</v>
      </c>
      <c r="CV13" s="161">
        <f>CT10</f>
        <v>3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00"/>
      <c r="B14" s="202"/>
      <c r="C14" s="207"/>
      <c r="D14" s="204"/>
      <c r="E14" s="206"/>
      <c r="F14" s="27">
        <v>3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10</v>
      </c>
      <c r="P14" s="28"/>
      <c r="Q14" s="206"/>
      <c r="R14" s="27">
        <v>0</v>
      </c>
      <c r="S14" s="28"/>
      <c r="T14" s="186"/>
      <c r="U14" s="188"/>
      <c r="V14" s="219"/>
      <c r="W14" s="239"/>
      <c r="Y14" s="155">
        <f>AM10+AU10+BC10+BK10+BS10</f>
        <v>2</v>
      </c>
      <c r="Z14" s="155">
        <f>AN10+AV10+BD10+BL10+BT10</f>
        <v>0</v>
      </c>
      <c r="AA14" s="155">
        <f>AO10+AW10+BE10+BM10+BU10</f>
        <v>0</v>
      </c>
      <c r="AC14" s="161">
        <f>Y14+Z14+AA14</f>
        <v>2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20</v>
      </c>
      <c r="AH14" s="161">
        <f>AG14*100</f>
        <v>2000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08" t="str">
        <f>IF('Vážní listina'!D11="","",'Vážní listina'!D11)</f>
        <v>Kubný Maxmilián</v>
      </c>
      <c r="B15" s="209" t="str">
        <f>IF('Vážní listina'!D11="","",'Vážní listina'!E11)</f>
        <v>Krn.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0</v>
      </c>
      <c r="J15" s="30"/>
      <c r="K15" s="212">
        <v>2</v>
      </c>
      <c r="L15" s="29">
        <v>0</v>
      </c>
      <c r="M15" s="30"/>
      <c r="N15" s="212">
        <v>4</v>
      </c>
      <c r="O15" s="29">
        <v>0</v>
      </c>
      <c r="P15" s="30"/>
      <c r="Q15" s="212">
        <v>3</v>
      </c>
      <c r="R15" s="29">
        <v>5</v>
      </c>
      <c r="S15" s="30"/>
      <c r="T15" s="186">
        <f>F15+I15+L15+O15+R15</f>
        <v>5</v>
      </c>
      <c r="U15" s="188">
        <f>F16+I16+L16+O16+R16</f>
        <v>4</v>
      </c>
      <c r="V15" s="219">
        <f>G15+J15+M15+P15+S15</f>
        <v>0</v>
      </c>
      <c r="W15" s="233">
        <f>CU11</f>
        <v>4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4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191"/>
      <c r="B16" s="193"/>
      <c r="C16" s="183"/>
      <c r="D16" s="189"/>
      <c r="E16" s="181"/>
      <c r="F16" s="31"/>
      <c r="G16" s="32"/>
      <c r="H16" s="181"/>
      <c r="I16" s="31">
        <v>0</v>
      </c>
      <c r="J16" s="32"/>
      <c r="K16" s="181"/>
      <c r="L16" s="31">
        <v>0</v>
      </c>
      <c r="M16" s="32"/>
      <c r="N16" s="181"/>
      <c r="O16" s="31">
        <v>0</v>
      </c>
      <c r="P16" s="32"/>
      <c r="Q16" s="181"/>
      <c r="R16" s="31">
        <v>4</v>
      </c>
      <c r="S16" s="32"/>
      <c r="T16" s="217"/>
      <c r="U16" s="218"/>
      <c r="V16" s="220"/>
      <c r="W16" s="234"/>
      <c r="Y16" s="155">
        <f>AM11+AU11+BC11+BK11+BS11</f>
        <v>1</v>
      </c>
      <c r="Z16" s="155">
        <f>AN11+AV11+BD11+BL11+BT11</f>
        <v>0</v>
      </c>
      <c r="AA16" s="155">
        <f>AO11+AW11+BE11+BM11+BU11</f>
        <v>0</v>
      </c>
      <c r="AC16" s="161">
        <f>Y16+Z16+AA16</f>
        <v>1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10</v>
      </c>
      <c r="AH16" s="161">
        <f>AG16*100</f>
        <v>1000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3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3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3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3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3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3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3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3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3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3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3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3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3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3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3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3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3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3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3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3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3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3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3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3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3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3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3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3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3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3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3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3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3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3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3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3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8" thickBot="1" x14ac:dyDescent="0.3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Krnov,  30.4.2022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ml.ž</v>
      </c>
      <c r="T7" s="164" t="str">
        <f>[4]Strategie!$H5</f>
        <v/>
      </c>
      <c r="V7" s="164" t="str">
        <f>[4]Strategie!$B5</f>
        <v>ml.ž</v>
      </c>
      <c r="W7" s="164" t="str">
        <f>[4]Strategie!$H5</f>
        <v/>
      </c>
      <c r="Y7" s="164" t="str">
        <f>[4]Strategie!$B5</f>
        <v>ml.ž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ml.ž</v>
      </c>
      <c r="T8" s="164" t="str">
        <f>[4]Strategie!$H6</f>
        <v/>
      </c>
      <c r="V8" s="164" t="str">
        <f>[4]Strategie!$B6</f>
        <v>ml.ž</v>
      </c>
      <c r="W8" s="164" t="str">
        <f>[4]Strategie!$H6</f>
        <v/>
      </c>
      <c r="Y8" s="164" t="str">
        <f>[4]Strategie!$B6</f>
        <v>ml.ž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ml.ž</v>
      </c>
      <c r="T9" s="164" t="str">
        <f>[4]Strategie!$H7</f>
        <v/>
      </c>
      <c r="V9" s="164" t="str">
        <f>[4]Strategie!$B7</f>
        <v>ml.ž</v>
      </c>
      <c r="W9" s="164" t="str">
        <f>[4]Strategie!$H7</f>
        <v/>
      </c>
      <c r="Y9" s="164" t="str">
        <f>[4]Strategie!$B7</f>
        <v>ml.ž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ml.ž</v>
      </c>
      <c r="T10" s="164" t="str">
        <f>[4]Strategie!$H8</f>
        <v/>
      </c>
      <c r="V10" s="164" t="str">
        <f>[4]Strategie!$B8</f>
        <v>ml.ž</v>
      </c>
      <c r="W10" s="164" t="str">
        <f>[4]Strategie!$H8</f>
        <v/>
      </c>
      <c r="Y10" s="164" t="str">
        <f>[4]Strategie!$B8</f>
        <v>ml.ž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ml.ž</v>
      </c>
      <c r="T11" s="164" t="str">
        <f>[4]Strategie!$H9</f>
        <v/>
      </c>
      <c r="V11" s="164" t="str">
        <f>[4]Strategie!$B9</f>
        <v>ml.ž</v>
      </c>
      <c r="W11" s="164" t="str">
        <f>[4]Strategie!$H9</f>
        <v/>
      </c>
      <c r="Y11" s="164" t="str">
        <f>[4]Strategie!$B9</f>
        <v>ml.ž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ml.ž</v>
      </c>
      <c r="T12" s="164" t="str">
        <f>[4]Strategie!$H10</f>
        <v/>
      </c>
      <c r="V12" s="164" t="str">
        <f>[4]Strategie!$B10</f>
        <v>ml.ž</v>
      </c>
      <c r="W12" s="164" t="str">
        <f>[4]Strategie!$H10</f>
        <v/>
      </c>
      <c r="Y12" s="164" t="str">
        <f>[4]Strategie!$B10</f>
        <v>ml.ž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ml.ž</v>
      </c>
      <c r="T13" s="164" t="str">
        <f>[4]Strategie!$H11</f>
        <v/>
      </c>
      <c r="V13" s="164" t="str">
        <f>[4]Strategie!$B11</f>
        <v>ml.ž</v>
      </c>
      <c r="W13" s="164" t="str">
        <f>[4]Strategie!$H11</f>
        <v/>
      </c>
      <c r="Y13" s="164" t="str">
        <f>[4]Strategie!$B11</f>
        <v>ml.ž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ml.ž</v>
      </c>
      <c r="T14" s="164" t="str">
        <f>[4]Strategie!$H12</f>
        <v/>
      </c>
      <c r="V14" s="164" t="str">
        <f>[4]Strategie!$B12</f>
        <v>ml.ž</v>
      </c>
      <c r="W14" s="164" t="str">
        <f>[4]Strategie!$H12</f>
        <v/>
      </c>
      <c r="Y14" s="164" t="str">
        <f>[4]Strategie!$B12</f>
        <v>ml.ž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ml.ž</v>
      </c>
      <c r="T15" s="164" t="str">
        <f>[4]Strategie!$H13</f>
        <v/>
      </c>
      <c r="V15" s="164" t="str">
        <f>[4]Strategie!$B13</f>
        <v>ml.ž</v>
      </c>
      <c r="W15" s="164" t="str">
        <f>[4]Strategie!$H13</f>
        <v/>
      </c>
      <c r="Y15" s="164" t="str">
        <f>[4]Strategie!$B13</f>
        <v>ml.ž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žák</v>
      </c>
      <c r="T16" s="164" t="str">
        <f>[4]Strategie!$H14</f>
        <v/>
      </c>
      <c r="V16" s="164" t="str">
        <f>[4]Strategie!$B14</f>
        <v>žák</v>
      </c>
      <c r="W16" s="164" t="str">
        <f>[4]Strategie!$H14</f>
        <v/>
      </c>
      <c r="Y16" s="164" t="str">
        <f>[4]Strategie!$B14</f>
        <v>žák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žák</v>
      </c>
      <c r="T17" s="164" t="str">
        <f>[4]Strategie!$H15</f>
        <v/>
      </c>
      <c r="V17" s="164" t="str">
        <f>[4]Strategie!$B15</f>
        <v>žák</v>
      </c>
      <c r="W17" s="164" t="str">
        <f>[4]Strategie!$H15</f>
        <v/>
      </c>
      <c r="Y17" s="164" t="str">
        <f>[4]Strategie!$B15</f>
        <v>žák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žák</v>
      </c>
      <c r="T18" s="164" t="str">
        <f>[4]Strategie!$H16</f>
        <v/>
      </c>
      <c r="V18" s="164" t="str">
        <f>[4]Strategie!$B16</f>
        <v>žák</v>
      </c>
      <c r="W18" s="164" t="str">
        <f>[4]Strategie!$H16</f>
        <v/>
      </c>
      <c r="Y18" s="164" t="str">
        <f>[4]Strategie!$B16</f>
        <v>žák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žák</v>
      </c>
      <c r="T19" s="164" t="str">
        <f>[4]Strategie!$H17</f>
        <v/>
      </c>
      <c r="V19" s="164" t="str">
        <f>[4]Strategie!$B17</f>
        <v>žák</v>
      </c>
      <c r="W19" s="164" t="str">
        <f>[4]Strategie!$H17</f>
        <v/>
      </c>
      <c r="Y19" s="164" t="str">
        <f>[4]Strategie!$B17</f>
        <v>žák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žák</v>
      </c>
      <c r="T20" s="164" t="str">
        <f>[4]Strategie!$H18</f>
        <v/>
      </c>
      <c r="V20" s="164" t="str">
        <f>[4]Strategie!$B18</f>
        <v>žák</v>
      </c>
      <c r="W20" s="164" t="str">
        <f>[4]Strategie!$H18</f>
        <v/>
      </c>
      <c r="Y20" s="164" t="str">
        <f>[4]Strategie!$B18</f>
        <v>žák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žák</v>
      </c>
      <c r="T21" s="164" t="str">
        <f>[4]Strategie!$H19</f>
        <v/>
      </c>
      <c r="V21" s="164" t="str">
        <f>[4]Strategie!$B19</f>
        <v>žák</v>
      </c>
      <c r="W21" s="164" t="str">
        <f>[4]Strategie!$H19</f>
        <v/>
      </c>
      <c r="Y21" s="164" t="str">
        <f>[4]Strategie!$B19</f>
        <v>žák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žák</v>
      </c>
      <c r="T22" s="164" t="str">
        <f>[4]Strategie!$H20</f>
        <v/>
      </c>
      <c r="V22" s="164" t="str">
        <f>[4]Strategie!$B20</f>
        <v>žák</v>
      </c>
      <c r="W22" s="164" t="str">
        <f>[4]Strategie!$H20</f>
        <v/>
      </c>
      <c r="Y22" s="164" t="str">
        <f>[4]Strategie!$B20</f>
        <v>žák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kad</v>
      </c>
      <c r="T23" s="164" t="str">
        <f>[4]Strategie!$H21</f>
        <v/>
      </c>
      <c r="V23" s="164" t="str">
        <f>[4]Strategie!$B21</f>
        <v>kad</v>
      </c>
      <c r="W23" s="164" t="str">
        <f>[4]Strategie!$H21</f>
        <v/>
      </c>
      <c r="Y23" s="164" t="str">
        <f>[4]Strategie!$B21</f>
        <v>kad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kad</v>
      </c>
      <c r="T24" s="164" t="str">
        <f>[4]Strategie!$H22</f>
        <v/>
      </c>
      <c r="V24" s="164" t="str">
        <f>[4]Strategie!$B22</f>
        <v>kad</v>
      </c>
      <c r="W24" s="164" t="str">
        <f>[4]Strategie!$H22</f>
        <v/>
      </c>
      <c r="Y24" s="164" t="str">
        <f>[4]Strategie!$B22</f>
        <v>kad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kad</v>
      </c>
      <c r="T25" s="164" t="str">
        <f>[4]Strategie!$H23</f>
        <v/>
      </c>
      <c r="V25" s="164" t="str">
        <f>[4]Strategie!$B23</f>
        <v>kad</v>
      </c>
      <c r="W25" s="164" t="str">
        <f>[4]Strategie!$H23</f>
        <v/>
      </c>
      <c r="Y25" s="164" t="str">
        <f>[4]Strategie!$B23</f>
        <v>kad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kad</v>
      </c>
      <c r="T26" s="164" t="str">
        <f>[4]Strategie!$H24</f>
        <v/>
      </c>
      <c r="V26" s="164" t="str">
        <f>[4]Strategie!$B24</f>
        <v>kad</v>
      </c>
      <c r="W26" s="164" t="str">
        <f>[4]Strategie!$H24</f>
        <v/>
      </c>
      <c r="Y26" s="164" t="str">
        <f>[4]Strategie!$B24</f>
        <v>kad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kad</v>
      </c>
      <c r="T29" s="164" t="str">
        <f>[4]Strategie!$H27</f>
        <v/>
      </c>
      <c r="V29" s="164" t="str">
        <f>[4]Strategie!$B27</f>
        <v>kad</v>
      </c>
      <c r="W29" s="164" t="str">
        <f>[4]Strategie!$H27</f>
        <v/>
      </c>
      <c r="Y29" s="164" t="str">
        <f>[4]Strategie!$B27</f>
        <v>kad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2022-04-30T12:07:05Z</cp:lastPrinted>
  <dcterms:created xsi:type="dcterms:W3CDTF">2002-01-25T08:02:23Z</dcterms:created>
  <dcterms:modified xsi:type="dcterms:W3CDTF">2022-04-30T17:16:14Z</dcterms:modified>
</cp:coreProperties>
</file>