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45621" iterateDelta="1E-4"/>
</workbook>
</file>

<file path=xl/calcChain.xml><?xml version="1.0" encoding="utf-8"?>
<calcChain xmlns="http://schemas.openxmlformats.org/spreadsheetml/2006/main"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M13" i="4" s="1"/>
  <c r="AL7" i="4"/>
  <c r="AK7" i="4"/>
  <c r="CV6" i="4"/>
  <c r="CG6" i="4"/>
  <c r="AL6" i="4"/>
  <c r="CE6" i="4" s="1"/>
  <c r="AK6" i="4"/>
  <c r="CD6" i="4" s="1"/>
  <c r="CD10" i="4" l="1"/>
  <c r="CA10" i="4"/>
  <c r="BV10" i="4"/>
  <c r="BS13" i="4"/>
  <c r="BN7" i="4"/>
  <c r="BN9" i="4"/>
  <c r="BF10" i="4"/>
  <c r="AP10" i="4"/>
  <c r="CB10" i="4" s="1"/>
  <c r="BZ9" i="4"/>
  <c r="AP8" i="4"/>
  <c r="BJ13" i="4"/>
  <c r="AX10" i="4"/>
  <c r="BF7" i="4"/>
  <c r="CD11" i="4"/>
  <c r="AX11" i="4"/>
  <c r="BF11" i="4"/>
  <c r="BV11" i="4"/>
  <c r="BZ7" i="4"/>
  <c r="BB13" i="4"/>
  <c r="DJ65" i="4"/>
  <c r="AX9" i="4"/>
  <c r="BC13" i="4"/>
  <c r="BN10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8" i="4"/>
  <c r="CB9" i="4"/>
  <c r="CB7" i="4"/>
  <c r="BS26" i="4"/>
  <c r="BS2" i="4" s="1"/>
  <c r="DN65" i="4"/>
  <c r="AG8" i="4" l="1"/>
  <c r="AH8" i="4" s="1"/>
  <c r="AG10" i="4"/>
  <c r="AH10" i="4" s="1"/>
  <c r="AG14" i="4"/>
  <c r="AH14" i="4" s="1"/>
  <c r="AG16" i="4"/>
  <c r="AH16" i="4" s="1"/>
  <c r="AG12" i="4"/>
  <c r="AH12" i="4" s="1"/>
  <c r="AB14" i="1"/>
  <c r="AB19" i="1" l="1"/>
  <c r="CE11" i="4" l="1"/>
  <c r="CE10" i="4"/>
  <c r="CE9" i="4"/>
  <c r="CE8" i="4"/>
  <c r="CE7" i="4"/>
  <c r="BQ5" i="4"/>
  <c r="BI5" i="4"/>
  <c r="BA5" i="4" l="1"/>
  <c r="N5" i="1" l="1"/>
  <c r="CH8" i="4" l="1"/>
  <c r="AD10" i="4"/>
  <c r="CG8" i="4"/>
  <c r="AJ8" i="4"/>
  <c r="AJ17" i="4"/>
  <c r="DD8" i="4"/>
  <c r="AD8" i="4"/>
  <c r="CG7" i="4" s="1"/>
  <c r="AJ15" i="4"/>
  <c r="DD7" i="4"/>
  <c r="AJ7" i="4"/>
  <c r="CH7" i="4"/>
  <c r="AJ19" i="4"/>
  <c r="CH9" i="4"/>
  <c r="DD9" i="4"/>
  <c r="AD12" i="4"/>
  <c r="CG9" i="4" s="1"/>
  <c r="AJ9" i="4"/>
  <c r="CK7" i="4" l="1"/>
  <c r="AJ10" i="4"/>
  <c r="AJ21" i="4"/>
  <c r="AD14" i="4"/>
  <c r="CG10" i="4" s="1"/>
  <c r="DD10" i="4"/>
  <c r="CH10" i="4"/>
  <c r="CK9" i="4"/>
  <c r="CK8" i="4"/>
  <c r="CH11" i="4" l="1"/>
  <c r="AD16" i="4"/>
  <c r="DD11" i="4"/>
  <c r="DD65" i="4" s="1"/>
  <c r="CG11" i="4"/>
  <c r="AJ23" i="4"/>
  <c r="AJ11" i="4"/>
  <c r="CK10" i="4"/>
  <c r="DF68" i="4" l="1"/>
  <c r="DG68" i="4" s="1"/>
  <c r="DF69" i="4"/>
  <c r="DG69" i="4" s="1"/>
  <c r="DF67" i="4"/>
  <c r="DG67" i="4" s="1"/>
  <c r="CK11" i="4"/>
  <c r="CM8" i="4" s="1"/>
  <c r="CN8" i="4" s="1"/>
  <c r="CO8" i="4" s="1"/>
  <c r="CQ8" i="4" s="1"/>
  <c r="CM7" i="4" l="1"/>
  <c r="CN7" i="4" s="1"/>
  <c r="CO7" i="4" s="1"/>
  <c r="CQ7" i="4" s="1"/>
  <c r="CM9" i="4"/>
  <c r="CN9" i="4" s="1"/>
  <c r="CO9" i="4" s="1"/>
  <c r="CQ9" i="4" s="1"/>
  <c r="CM10" i="4"/>
  <c r="CN10" i="4" s="1"/>
  <c r="CO10" i="4" s="1"/>
  <c r="CQ10" i="4" s="1"/>
  <c r="CM11" i="4"/>
  <c r="CN11" i="4" s="1"/>
  <c r="CO11" i="4" s="1"/>
  <c r="CQ11" i="4" s="1"/>
  <c r="DG65" i="4"/>
  <c r="DR4" i="4" s="1"/>
  <c r="CR7" i="4" l="1"/>
  <c r="CS7" i="4" s="1"/>
  <c r="CT7" i="4" s="1"/>
  <c r="CR11" i="4"/>
  <c r="CS11" i="4" s="1"/>
  <c r="CT11" i="4" s="1"/>
  <c r="CV15" i="4" s="1"/>
  <c r="CR8" i="4"/>
  <c r="CS8" i="4" s="1"/>
  <c r="CT8" i="4" s="1"/>
  <c r="CV9" i="4" s="1"/>
  <c r="CR10" i="4"/>
  <c r="CS10" i="4" s="1"/>
  <c r="CT10" i="4" s="1"/>
  <c r="CV13" i="4" s="1"/>
  <c r="CR9" i="4"/>
  <c r="CS9" i="4" s="1"/>
  <c r="CT9" i="4" s="1"/>
  <c r="CV11" i="4" s="1"/>
  <c r="CU8" i="4"/>
  <c r="CU11" i="4" l="1"/>
  <c r="CU9" i="4"/>
  <c r="CU10" i="4"/>
  <c r="CU7" i="4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C6" i="4"/>
  <c r="AS5" i="4"/>
  <c r="AK5" i="4"/>
  <c r="K4" i="1"/>
  <c r="DQ8" i="4"/>
  <c r="DR9" i="4"/>
  <c r="DR11" i="4"/>
  <c r="DR8" i="4"/>
  <c r="DQ9" i="4"/>
  <c r="DQ11" i="4"/>
  <c r="DQ7" i="4"/>
  <c r="DR7" i="4"/>
  <c r="DQ10" i="4"/>
  <c r="DR10" i="4"/>
  <c r="DU7" i="4" l="1"/>
  <c r="DT7" i="4"/>
  <c r="DT10" i="4"/>
  <c r="DU10" i="4"/>
  <c r="DT11" i="4"/>
  <c r="DU11" i="4"/>
  <c r="DU9" i="4"/>
  <c r="DT9" i="4"/>
  <c r="DT8" i="4"/>
  <c r="DU8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AA12" i="1"/>
  <c r="Z15" i="1"/>
  <c r="Z23" i="1" s="1"/>
  <c r="X8" i="1"/>
  <c r="Y8" i="1"/>
  <c r="Y10" i="1" s="1"/>
  <c r="X7" i="1"/>
  <c r="W23" i="1"/>
  <c r="T25" i="1"/>
  <c r="K23" i="1" s="1"/>
  <c r="X12" i="1"/>
  <c r="N10" i="1"/>
  <c r="AA6" i="1" l="1"/>
  <c r="Y12" i="1"/>
  <c r="O10" i="1" s="1"/>
  <c r="Y23" i="1"/>
  <c r="L23" i="1"/>
  <c r="O12" i="1" l="1"/>
  <c r="Q7" i="1"/>
</calcChain>
</file>

<file path=xl/sharedStrings.xml><?xml version="1.0" encoding="utf-8"?>
<sst xmlns="http://schemas.openxmlformats.org/spreadsheetml/2006/main" count="201" uniqueCount="85">
  <si>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</si>
  <si>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</si>
  <si>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</si>
  <si>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</si>
  <si>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</si>
  <si>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</si>
  <si>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</si>
  <si>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</si>
  <si>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</si>
  <si>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</si>
  <si>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</si>
  <si>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</si>
  <si>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</si>
  <si>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</si>
  <si>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</si>
  <si>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</si>
  <si>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</si>
  <si>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</si>
  <si>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</si>
  <si>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</si>
  <si>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</si>
  <si>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</si>
  <si>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</si>
  <si>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</si>
  <si>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</si>
  <si>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</si>
  <si>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</si>
  <si>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</si>
  <si>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</si>
  <si>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</si>
  <si>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</si>
  <si>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</si>
  <si>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</si>
  <si>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</si>
  <si>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</si>
  <si>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</si>
  <si>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</si>
  <si>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A příp</t>
  </si>
  <si>
    <t>ř.ř.</t>
  </si>
  <si>
    <t>Ondra Filip</t>
  </si>
  <si>
    <t>Dub nad M.</t>
  </si>
  <si>
    <t>Toth Krištof</t>
  </si>
  <si>
    <t>Trhová</t>
  </si>
  <si>
    <t>Hemelík Vojtěch</t>
  </si>
  <si>
    <t>Boroh.</t>
  </si>
  <si>
    <t>Lysek Jan</t>
  </si>
  <si>
    <t>Třin.</t>
  </si>
  <si>
    <t>Lopachuk Artur</t>
  </si>
  <si>
    <t>Ukrajina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</si>
  <si>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</si>
  <si>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</si>
  <si>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</si>
  <si>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</si>
  <si>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</si>
  <si>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</si>
  <si>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>Hmotnost:</t>
  </si>
  <si>
    <t>A příp 39 kg ř.ř.</t>
  </si>
  <si>
    <t>pořadí</t>
  </si>
  <si>
    <t>příjmení a jméno</t>
  </si>
  <si>
    <t xml:space="preserve">Prostějov,  12.10.2019 </t>
  </si>
  <si>
    <t>Vážní listina</t>
  </si>
  <si>
    <t>A příp 39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</si>
  <si>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</si>
  <si>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</si>
  <si>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</si>
  <si>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</si>
  <si>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</si>
  <si>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</si>
  <si>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</si>
  <si>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</si>
  <si>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</si>
  <si>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</si>
  <si>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</si>
  <si>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</si>
  <si>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</si>
  <si>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</si>
  <si>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</si>
  <si>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</si>
  <si>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</si>
  <si>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součet bodu</t>
  </si>
  <si>
    <t>los soupeře</t>
  </si>
  <si>
    <t>součet technických bodů</t>
  </si>
  <si>
    <t>součet napomínání "O"</t>
  </si>
  <si>
    <t>technické body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</si>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</sst>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1" fillId="0" borderId="3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65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4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5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5.42578125" customWidth="1"/>
  </cols>
  <sheetData>
    <row r="1" spans="1:3" ht="30" x14ac:dyDescent="0.4">
      <c r="A1" s="164" t="s">
        <v>49</v>
      </c>
      <c r="B1" s="164"/>
      <c r="C1" s="164"/>
    </row>
    <row r="3" spans="1:3" ht="15.75" x14ac:dyDescent="0.25">
      <c r="A3" s="15" t="s">
        <v>50</v>
      </c>
      <c r="B3" s="16" t="s">
        <v>51</v>
      </c>
    </row>
    <row r="4" spans="1:3" ht="15.75" x14ac:dyDescent="0.25">
      <c r="A4" s="15" t="s">
        <v>52</v>
      </c>
      <c r="B4" s="16" t="s">
        <v>53</v>
      </c>
    </row>
    <row r="5" spans="1:3" ht="15.75" x14ac:dyDescent="0.25">
      <c r="A5" s="15" t="s">
        <v>54</v>
      </c>
      <c r="B5" s="163">
        <v>43750</v>
      </c>
    </row>
    <row r="6" spans="1:3" ht="15.75" x14ac:dyDescent="0.25">
      <c r="A6" s="16"/>
      <c r="B6" s="16"/>
    </row>
    <row r="7" spans="1:3" ht="15.75" x14ac:dyDescent="0.25">
      <c r="A7" s="15" t="s">
        <v>55</v>
      </c>
      <c r="B7" s="16" t="s">
        <v>56</v>
      </c>
    </row>
    <row r="8" spans="1:3" ht="13.5" thickBot="1" x14ac:dyDescent="0.25"/>
    <row r="9" spans="1:3" ht="20.100000000000001" customHeight="1" thickBot="1" x14ac:dyDescent="0.25">
      <c r="A9" s="22" t="s">
        <v>57</v>
      </c>
      <c r="B9" s="13" t="s">
        <v>58</v>
      </c>
      <c r="C9" s="23" t="s">
        <v>0</v>
      </c>
    </row>
    <row r="10" spans="1:3" ht="39.950000000000003" customHeight="1" x14ac:dyDescent="0.2">
      <c r="A10" s="19">
        <v>1</v>
      </c>
      <c r="B10" s="20" t="s">
        <v>47</v>
      </c>
      <c r="C10" s="21" t="s">
        <v>48</v>
      </c>
    </row>
    <row r="11" spans="1:3" ht="39.950000000000003" customHeight="1" x14ac:dyDescent="0.2">
      <c r="A11" s="19">
        <v>2</v>
      </c>
      <c r="B11" s="20" t="s">
        <v>41</v>
      </c>
      <c r="C11" s="21" t="s">
        <v>42</v>
      </c>
    </row>
    <row r="12" spans="1:3" ht="39.950000000000003" customHeight="1" x14ac:dyDescent="0.2">
      <c r="A12" s="19">
        <v>3</v>
      </c>
      <c r="B12" s="20" t="s">
        <v>43</v>
      </c>
      <c r="C12" s="21" t="s">
        <v>44</v>
      </c>
    </row>
    <row r="13" spans="1:3" ht="39.950000000000003" customHeight="1" x14ac:dyDescent="0.2">
      <c r="A13" s="19">
        <v>4</v>
      </c>
      <c r="B13" s="20" t="s">
        <v>45</v>
      </c>
      <c r="C13" s="21" t="s">
        <v>46</v>
      </c>
    </row>
    <row r="14" spans="1:3" ht="39.950000000000003" customHeight="1" thickBot="1" x14ac:dyDescent="0.25">
      <c r="A14" s="19">
        <v>5</v>
      </c>
      <c r="B14" s="20" t="s">
        <v>39</v>
      </c>
      <c r="C14" s="21" t="s">
        <v>40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5" t="s">
        <v>60</v>
      </c>
      <c r="B1" s="165"/>
      <c r="C1" s="165"/>
      <c r="D1" s="165"/>
      <c r="E1" s="165"/>
      <c r="F1" s="165"/>
      <c r="G1" s="165"/>
      <c r="H1" s="165"/>
      <c r="I1" s="165"/>
      <c r="L1" s="140"/>
      <c r="U1" s="140"/>
      <c r="V1" s="140"/>
      <c r="W1" s="140"/>
      <c r="Y1" s="140"/>
    </row>
    <row r="2" spans="1:29" ht="28.5" customHeight="1" x14ac:dyDescent="0.2">
      <c r="A2" s="170" t="s">
        <v>51</v>
      </c>
      <c r="B2" s="170"/>
      <c r="C2" s="170"/>
      <c r="D2" s="170"/>
      <c r="E2" s="170"/>
      <c r="F2" s="170"/>
      <c r="G2" s="170"/>
      <c r="H2" s="170"/>
      <c r="I2" s="170"/>
    </row>
    <row r="3" spans="1:29" x14ac:dyDescent="0.2">
      <c r="A3" s="75" t="s">
        <v>52</v>
      </c>
      <c r="D3" s="2" t="s">
        <v>53</v>
      </c>
      <c r="E3" s="48"/>
      <c r="F3" s="169"/>
      <c r="G3" s="169"/>
      <c r="H3" s="1"/>
      <c r="I3" s="1"/>
    </row>
    <row r="4" spans="1:29" s="54" customFormat="1" ht="28.5" customHeight="1" x14ac:dyDescent="0.2">
      <c r="A4" s="69" t="s">
        <v>54</v>
      </c>
      <c r="B4" s="60"/>
      <c r="C4" s="59"/>
      <c r="D4" s="150">
        <v>43750</v>
      </c>
      <c r="E4" s="68" t="s">
        <v>55</v>
      </c>
      <c r="F4" s="168" t="s">
        <v>61</v>
      </c>
      <c r="G4" s="168"/>
      <c r="H4" s="67" t="s">
        <v>62</v>
      </c>
      <c r="I4" s="69" t="s">
        <v>38</v>
      </c>
      <c r="K4" s="55" t="str">
        <f>$E$4</f>
        <v>Hmotnost:</v>
      </c>
      <c r="L4" s="72">
        <f>C7</f>
        <v>39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1" t="str">
        <f>[1]List1!$A$198</f>
        <v>automatická volba - neměnit</v>
      </c>
      <c r="O5" s="171"/>
      <c r="P5" s="171"/>
      <c r="Q5" s="171"/>
      <c r="R5" s="171"/>
      <c r="T5" s="39"/>
      <c r="U5" s="45"/>
      <c r="V5" s="45"/>
      <c r="W5" s="45"/>
      <c r="X5" s="39"/>
      <c r="Y5" s="45"/>
      <c r="Z5" s="56"/>
      <c r="AB5" s="39"/>
    </row>
    <row r="6" spans="1:29" ht="26.25" thickBot="1" x14ac:dyDescent="0.25">
      <c r="A6" s="138" t="s">
        <v>63</v>
      </c>
      <c r="B6" s="85" t="s">
        <v>64</v>
      </c>
      <c r="C6" s="86">
        <v>22</v>
      </c>
      <c r="D6" s="87" t="s">
        <v>58</v>
      </c>
      <c r="E6" s="49" t="s">
        <v>0</v>
      </c>
      <c r="F6" s="11" t="s">
        <v>65</v>
      </c>
      <c r="G6" s="12" t="s">
        <v>1</v>
      </c>
      <c r="H6" s="13" t="s">
        <v>66</v>
      </c>
      <c r="I6" s="14" t="s">
        <v>38</v>
      </c>
      <c r="K6" s="166" t="str">
        <f>[1]List1!$A$7</f>
        <v>věk. kat.</v>
      </c>
      <c r="L6" s="166"/>
      <c r="M6" s="34"/>
      <c r="N6" s="167" t="str">
        <f>[1]List1!$A$6</f>
        <v>styl:</v>
      </c>
      <c r="O6" s="167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8" t="s">
        <v>37</v>
      </c>
      <c r="C7" s="79">
        <v>39</v>
      </c>
      <c r="D7" s="80" t="s">
        <v>39</v>
      </c>
      <c r="E7" s="10" t="s">
        <v>40</v>
      </c>
      <c r="F7" s="9">
        <v>2009</v>
      </c>
      <c r="G7" s="81">
        <v>16</v>
      </c>
      <c r="H7" s="82">
        <v>37.9</v>
      </c>
      <c r="I7" s="149" t="s">
        <v>38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83" t="s">
        <v>37</v>
      </c>
      <c r="C8" s="81">
        <v>39</v>
      </c>
      <c r="D8" s="80" t="s">
        <v>41</v>
      </c>
      <c r="E8" s="10" t="s">
        <v>42</v>
      </c>
      <c r="F8" s="9">
        <v>2008</v>
      </c>
      <c r="G8" s="81">
        <v>131</v>
      </c>
      <c r="H8" s="82">
        <v>36.200000000000003</v>
      </c>
      <c r="I8" s="149" t="s">
        <v>38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8" t="s">
        <v>37</v>
      </c>
      <c r="C9" s="79">
        <v>39</v>
      </c>
      <c r="D9" s="80" t="s">
        <v>43</v>
      </c>
      <c r="E9" s="10" t="s">
        <v>44</v>
      </c>
      <c r="F9" s="9">
        <v>2008</v>
      </c>
      <c r="G9" s="81">
        <v>144</v>
      </c>
      <c r="H9" s="82">
        <v>36</v>
      </c>
      <c r="I9" s="149" t="s">
        <v>38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x14ac:dyDescent="0.25">
      <c r="A10" s="84">
        <v>4</v>
      </c>
      <c r="B10" s="83" t="s">
        <v>37</v>
      </c>
      <c r="C10" s="81">
        <v>39</v>
      </c>
      <c r="D10" s="80" t="s">
        <v>45</v>
      </c>
      <c r="E10" s="10" t="s">
        <v>46</v>
      </c>
      <c r="F10" s="9">
        <v>2009</v>
      </c>
      <c r="G10" s="81">
        <v>147</v>
      </c>
      <c r="H10" s="82">
        <v>36.9</v>
      </c>
      <c r="I10" s="149" t="s">
        <v>38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thickBot="1" x14ac:dyDescent="0.3">
      <c r="A11" s="141">
        <v>5</v>
      </c>
      <c r="B11" s="142" t="s">
        <v>37</v>
      </c>
      <c r="C11" s="143">
        <v>39</v>
      </c>
      <c r="D11" s="144" t="s">
        <v>47</v>
      </c>
      <c r="E11" s="145" t="s">
        <v>48</v>
      </c>
      <c r="F11" s="146">
        <v>2008</v>
      </c>
      <c r="G11" s="147">
        <v>148</v>
      </c>
      <c r="H11" s="148">
        <v>0</v>
      </c>
      <c r="I11" s="149" t="s">
        <v>38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2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>x</v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>
        <f t="shared" ref="U12:U14" si="5">IF(L12="x",20,"")</f>
        <v>20</v>
      </c>
      <c r="V12" s="57">
        <f t="shared" si="1"/>
        <v>1</v>
      </c>
      <c r="W12" s="57">
        <f t="shared" ref="W12:W13" si="6">IF(L12="x",1,0)</f>
        <v>1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4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4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">
        <v>59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1"/>
  <sheetViews>
    <sheetView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5" t="s">
        <v>67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Y1" s="173" t="s">
        <v>68</v>
      </c>
      <c r="Z1" s="173" t="s">
        <v>69</v>
      </c>
      <c r="AA1" s="173" t="s">
        <v>70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174" t="s">
        <v>51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Y2" s="173"/>
      <c r="Z2" s="173"/>
      <c r="AA2" s="173"/>
      <c r="AB2" s="152"/>
      <c r="AC2" s="152"/>
      <c r="AD2" s="152"/>
      <c r="AE2" s="152"/>
      <c r="AF2" s="152"/>
      <c r="AG2" s="152"/>
      <c r="AH2" s="152"/>
      <c r="AI2" s="152"/>
      <c r="BQ2" s="161" t="s">
        <v>11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">
        <v>52</v>
      </c>
      <c r="B3" s="176" t="s">
        <v>53</v>
      </c>
      <c r="C3" s="176"/>
      <c r="D3" s="176"/>
      <c r="E3" s="176"/>
      <c r="Q3" s="36"/>
      <c r="R3" s="36"/>
      <c r="S3" s="36"/>
      <c r="T3" s="36"/>
      <c r="U3" s="8"/>
      <c r="Y3" s="173"/>
      <c r="Z3" s="173"/>
      <c r="AA3" s="173"/>
      <c r="AB3" s="152"/>
      <c r="AC3" s="152"/>
      <c r="AD3" s="152"/>
      <c r="AE3" s="152"/>
      <c r="AF3" s="152"/>
      <c r="AG3" s="152"/>
      <c r="AH3" s="152"/>
      <c r="AI3" s="152"/>
      <c r="BY3" s="161" t="s">
        <v>13</v>
      </c>
      <c r="BZ3" s="161" t="s">
        <v>26</v>
      </c>
      <c r="CB3" s="161" t="s">
        <v>24</v>
      </c>
      <c r="CD3" s="161" t="s">
        <v>25</v>
      </c>
      <c r="CE3" s="161" t="s">
        <v>27</v>
      </c>
      <c r="CF3" s="161" t="s">
        <v>28</v>
      </c>
      <c r="CG3" s="161" t="s">
        <v>29</v>
      </c>
      <c r="CH3" s="161" t="s">
        <v>30</v>
      </c>
      <c r="CK3" s="157" t="s">
        <v>31</v>
      </c>
      <c r="DR3" s="161" t="s">
        <v>33</v>
      </c>
    </row>
    <row r="4" spans="1:125" x14ac:dyDescent="0.2">
      <c r="A4" s="24" t="s">
        <v>54</v>
      </c>
      <c r="B4" s="177">
        <v>43750</v>
      </c>
      <c r="C4" s="177"/>
      <c r="E4" s="8"/>
      <c r="F4" s="8"/>
      <c r="G4" s="8" t="s">
        <v>55</v>
      </c>
      <c r="H4" s="8"/>
      <c r="I4" s="8"/>
      <c r="J4" s="175" t="s">
        <v>61</v>
      </c>
      <c r="K4" s="175"/>
      <c r="L4" s="175"/>
      <c r="M4" s="175"/>
      <c r="N4" s="175"/>
      <c r="O4" s="175"/>
      <c r="P4" s="175"/>
      <c r="Q4" s="175" t="s">
        <v>62</v>
      </c>
      <c r="R4" s="175"/>
      <c r="S4" s="175"/>
      <c r="T4" s="175" t="s">
        <v>38</v>
      </c>
      <c r="U4" s="175"/>
      <c r="V4" s="175"/>
      <c r="W4" s="175"/>
      <c r="Y4" s="173"/>
      <c r="Z4" s="173"/>
      <c r="AA4" s="173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5</v>
      </c>
      <c r="DR4" s="161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173"/>
      <c r="Z5" s="173"/>
      <c r="AA5" s="173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172" t="str">
        <f>E6</f>
        <v>1. kolo</v>
      </c>
      <c r="AL5" s="172"/>
      <c r="AM5" s="172"/>
      <c r="AN5" s="172"/>
      <c r="AO5" s="172"/>
      <c r="AP5" s="172"/>
      <c r="AQ5" s="172"/>
      <c r="AR5" s="162"/>
      <c r="AS5" s="172" t="str">
        <f>H6</f>
        <v>2. kolo</v>
      </c>
      <c r="AT5" s="172"/>
      <c r="AU5" s="172"/>
      <c r="AV5" s="172"/>
      <c r="AW5" s="172"/>
      <c r="AX5" s="172"/>
      <c r="AY5" s="172"/>
      <c r="AZ5" s="162"/>
      <c r="BA5" s="172" t="str">
        <f>K6</f>
        <v>3. kolo</v>
      </c>
      <c r="BB5" s="172"/>
      <c r="BC5" s="172"/>
      <c r="BD5" s="172"/>
      <c r="BE5" s="172"/>
      <c r="BF5" s="172"/>
      <c r="BG5" s="172"/>
      <c r="BH5" s="162"/>
      <c r="BI5" s="172" t="str">
        <f>N6</f>
        <v>4. kolo</v>
      </c>
      <c r="BJ5" s="172"/>
      <c r="BK5" s="172"/>
      <c r="BL5" s="172"/>
      <c r="BM5" s="172"/>
      <c r="BN5" s="172"/>
      <c r="BO5" s="172"/>
      <c r="BP5" s="162"/>
      <c r="BQ5" s="172" t="str">
        <f>Q6</f>
        <v>5. kolo</v>
      </c>
      <c r="BR5" s="172"/>
      <c r="BS5" s="172"/>
      <c r="BT5" s="172"/>
      <c r="BU5" s="172"/>
      <c r="BV5" s="172"/>
      <c r="BW5" s="172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">
        <v>58</v>
      </c>
      <c r="B6" s="4" t="s">
        <v>0</v>
      </c>
      <c r="C6" s="7"/>
      <c r="D6" s="6" t="s">
        <v>1</v>
      </c>
      <c r="E6" s="195" t="s">
        <v>71</v>
      </c>
      <c r="F6" s="196"/>
      <c r="G6" s="197"/>
      <c r="H6" s="195" t="s">
        <v>72</v>
      </c>
      <c r="I6" s="196"/>
      <c r="J6" s="197"/>
      <c r="K6" s="195" t="s">
        <v>73</v>
      </c>
      <c r="L6" s="196"/>
      <c r="M6" s="197"/>
      <c r="N6" s="195" t="s">
        <v>74</v>
      </c>
      <c r="O6" s="196"/>
      <c r="P6" s="197"/>
      <c r="Q6" s="195" t="s">
        <v>75</v>
      </c>
      <c r="R6" s="196"/>
      <c r="S6" s="197"/>
      <c r="T6" s="206" t="s">
        <v>76</v>
      </c>
      <c r="U6" s="207"/>
      <c r="V6" s="208"/>
      <c r="W6" s="5" t="s">
        <v>32</v>
      </c>
      <c r="Y6" s="151" t="s">
        <v>13</v>
      </c>
      <c r="Z6" s="151" t="s">
        <v>14</v>
      </c>
      <c r="AA6" s="151" t="s">
        <v>15</v>
      </c>
      <c r="AC6" s="161" t="s">
        <v>16</v>
      </c>
      <c r="AD6" s="156" t="s">
        <v>17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13</v>
      </c>
      <c r="AN6" s="161" t="s">
        <v>14</v>
      </c>
      <c r="AO6" s="161" t="s">
        <v>15</v>
      </c>
      <c r="AP6" s="161" t="s">
        <v>16</v>
      </c>
      <c r="AQ6" s="156" t="s">
        <v>22</v>
      </c>
      <c r="AS6" s="161" t="str">
        <f>AK6</f>
        <v>B</v>
      </c>
      <c r="AT6" s="161" t="str">
        <f>AL6</f>
        <v>T</v>
      </c>
      <c r="AU6" s="161" t="s">
        <v>13</v>
      </c>
      <c r="AV6" s="161" t="s">
        <v>14</v>
      </c>
      <c r="AW6" s="161" t="s">
        <v>15</v>
      </c>
      <c r="AX6" s="161" t="s">
        <v>16</v>
      </c>
      <c r="AY6" s="156" t="s">
        <v>22</v>
      </c>
      <c r="BA6" s="161" t="str">
        <f>AS6</f>
        <v>B</v>
      </c>
      <c r="BB6" s="161" t="str">
        <f>AT6</f>
        <v>T</v>
      </c>
      <c r="BC6" s="161" t="s">
        <v>13</v>
      </c>
      <c r="BD6" s="161" t="s">
        <v>14</v>
      </c>
      <c r="BE6" s="161" t="s">
        <v>15</v>
      </c>
      <c r="BF6" s="161" t="s">
        <v>16</v>
      </c>
      <c r="BG6" s="156" t="s">
        <v>22</v>
      </c>
      <c r="BI6" s="161" t="str">
        <f>BA6</f>
        <v>B</v>
      </c>
      <c r="BJ6" s="161" t="str">
        <f>BB6</f>
        <v>T</v>
      </c>
      <c r="BK6" s="161" t="s">
        <v>13</v>
      </c>
      <c r="BL6" s="161" t="s">
        <v>14</v>
      </c>
      <c r="BM6" s="161" t="s">
        <v>15</v>
      </c>
      <c r="BN6" s="161" t="s">
        <v>16</v>
      </c>
      <c r="BO6" s="156" t="s">
        <v>22</v>
      </c>
      <c r="BQ6" s="161" t="str">
        <f>BI6</f>
        <v>B</v>
      </c>
      <c r="BR6" s="161" t="str">
        <f>BJ6</f>
        <v>T</v>
      </c>
      <c r="BS6" s="161" t="s">
        <v>13</v>
      </c>
      <c r="BT6" s="161" t="s">
        <v>14</v>
      </c>
      <c r="BU6" s="161" t="s">
        <v>15</v>
      </c>
      <c r="BV6" s="161" t="s">
        <v>16</v>
      </c>
      <c r="BW6" s="156" t="s">
        <v>22</v>
      </c>
      <c r="BY6" s="161" t="s">
        <v>19</v>
      </c>
      <c r="BZ6" s="161" t="s">
        <v>20</v>
      </c>
      <c r="CA6" s="161" t="s">
        <v>21</v>
      </c>
      <c r="CB6" s="161" t="s">
        <v>18</v>
      </c>
      <c r="CD6" s="161" t="str">
        <f>AK6</f>
        <v>B</v>
      </c>
      <c r="CE6" s="161" t="str">
        <f>AL6</f>
        <v>T</v>
      </c>
      <c r="CF6" s="156" t="s">
        <v>23</v>
      </c>
      <c r="CG6" s="156" t="str">
        <f>AD6</f>
        <v>dop. los</v>
      </c>
      <c r="CH6" s="156" t="str">
        <f>D6</f>
        <v>los</v>
      </c>
      <c r="CK6" s="157" t="s">
        <v>6</v>
      </c>
      <c r="CM6" s="159" t="s">
        <v>7</v>
      </c>
      <c r="CN6" s="161" t="s">
        <v>8</v>
      </c>
      <c r="CO6" s="161" t="s">
        <v>12</v>
      </c>
      <c r="CR6" s="161" t="s">
        <v>9</v>
      </c>
      <c r="CS6" s="161" t="s">
        <v>8</v>
      </c>
      <c r="CT6" s="161" t="s">
        <v>32</v>
      </c>
      <c r="CU6" s="46" t="s">
        <v>36</v>
      </c>
      <c r="CV6" s="161" t="str">
        <f>CT6</f>
        <v>poř.</v>
      </c>
      <c r="DB6" s="161" t="s">
        <v>34</v>
      </c>
      <c r="DC6" s="161" t="str">
        <f>W6</f>
        <v>poř.</v>
      </c>
      <c r="DD6" s="161" t="str">
        <f>D6</f>
        <v>los</v>
      </c>
      <c r="DE6" s="161" t="s">
        <v>6</v>
      </c>
      <c r="DF6" s="161" t="s">
        <v>9</v>
      </c>
      <c r="DG6" s="161" t="s">
        <v>8</v>
      </c>
      <c r="DH6" s="161" t="s">
        <v>12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32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0" t="s">
        <v>39</v>
      </c>
      <c r="B7" s="212" t="s">
        <v>40</v>
      </c>
      <c r="C7" s="217"/>
      <c r="D7" s="214">
        <v>1</v>
      </c>
      <c r="E7" s="178">
        <v>2</v>
      </c>
      <c r="F7" s="25">
        <v>0</v>
      </c>
      <c r="G7" s="26"/>
      <c r="H7" s="178">
        <v>5</v>
      </c>
      <c r="I7" s="25">
        <v>0</v>
      </c>
      <c r="J7" s="26"/>
      <c r="K7" s="178">
        <v>4</v>
      </c>
      <c r="L7" s="25">
        <v>0</v>
      </c>
      <c r="M7" s="26"/>
      <c r="N7" s="178">
        <v>3</v>
      </c>
      <c r="O7" s="25">
        <v>0</v>
      </c>
      <c r="P7" s="26"/>
      <c r="Q7" s="178" t="s">
        <v>5</v>
      </c>
      <c r="R7" s="25"/>
      <c r="S7" s="26"/>
      <c r="T7" s="247">
        <v>0</v>
      </c>
      <c r="U7" s="248">
        <v>0</v>
      </c>
      <c r="V7" s="203">
        <v>0</v>
      </c>
      <c r="W7" s="209">
        <v>5</v>
      </c>
      <c r="AJ7" s="161">
        <f>D7</f>
        <v>1</v>
      </c>
      <c r="AK7" s="161">
        <f>F7</f>
        <v>0</v>
      </c>
      <c r="AL7" s="161">
        <f>$F$8</f>
        <v>0</v>
      </c>
      <c r="AM7" s="161">
        <f>IF($F$7=5,1,0)</f>
        <v>0</v>
      </c>
      <c r="AN7" s="161">
        <f>IF($F$7=4,1,0)</f>
        <v>0</v>
      </c>
      <c r="AO7" s="161">
        <f>IF($F$7=3,1,0)</f>
        <v>0</v>
      </c>
      <c r="AP7" s="161">
        <f>AM7+AN7+AO7</f>
        <v>0</v>
      </c>
      <c r="AQ7" s="161">
        <f>IF($F$7&lt;3,$F$8,0)</f>
        <v>0</v>
      </c>
      <c r="AS7" s="161">
        <f>I7</f>
        <v>0</v>
      </c>
      <c r="AT7" s="161">
        <f>I8</f>
        <v>0</v>
      </c>
      <c r="AU7" s="161">
        <f>IF($I$7=5,1,0)</f>
        <v>0</v>
      </c>
      <c r="AV7" s="161">
        <f>IF($I$7=4,1,0)</f>
        <v>0</v>
      </c>
      <c r="AW7" s="161">
        <f>IF($I$7=3,1,0)</f>
        <v>0</v>
      </c>
      <c r="AX7" s="161">
        <f>AU7+AV7+AW7</f>
        <v>0</v>
      </c>
      <c r="AY7" s="161">
        <f>IF($I$7&lt;3,$I$8,0)</f>
        <v>0</v>
      </c>
      <c r="BA7" s="161">
        <f>L7</f>
        <v>0</v>
      </c>
      <c r="BB7" s="161">
        <f>L8</f>
        <v>0</v>
      </c>
      <c r="BC7" s="161">
        <f>IF($L$7=5,1,0)</f>
        <v>0</v>
      </c>
      <c r="BD7" s="161">
        <f>IF($L$7=4,1,0)</f>
        <v>0</v>
      </c>
      <c r="BE7" s="161">
        <f>IF($L$7=3,1,0)</f>
        <v>0</v>
      </c>
      <c r="BF7" s="161">
        <f>BC7+BD7+BE7</f>
        <v>0</v>
      </c>
      <c r="BG7" s="161">
        <f>IF($L$7&lt;3,$L$8,0)</f>
        <v>0</v>
      </c>
      <c r="BI7" s="161">
        <f>O7</f>
        <v>0</v>
      </c>
      <c r="BJ7" s="161">
        <f>O8</f>
        <v>0</v>
      </c>
      <c r="BK7" s="161">
        <f>IF($O$7=5,1,0)</f>
        <v>0</v>
      </c>
      <c r="BL7" s="161">
        <f>IF($O$7=4,1,0)</f>
        <v>0</v>
      </c>
      <c r="BM7" s="161">
        <f>IF($O$7=3,1,0)</f>
        <v>0</v>
      </c>
      <c r="BN7" s="161">
        <f>BK7+BL7+BM7</f>
        <v>0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0</v>
      </c>
      <c r="BZ7" s="161">
        <f t="shared" si="0"/>
        <v>0</v>
      </c>
      <c r="CA7" s="161">
        <f t="shared" si="0"/>
        <v>0</v>
      </c>
      <c r="CB7" s="161">
        <f t="shared" si="0"/>
        <v>0</v>
      </c>
      <c r="CD7" s="161">
        <f>BQ7+BI7+BA7+AS7+AK7</f>
        <v>0</v>
      </c>
      <c r="CE7" s="161">
        <f>U7</f>
        <v>0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1000000000.8099999</v>
      </c>
      <c r="CM7" s="159">
        <f>IF(CH7=9,$CM$2,(LARGE($CK$7:$CK$11,AJ7)))</f>
        <v>1420402000.45</v>
      </c>
      <c r="CN7" s="161">
        <f>LEN(CM7)</f>
        <v>13</v>
      </c>
      <c r="CO7" s="161">
        <f>VALUE(MID(CM7,CN7,1))</f>
        <v>5</v>
      </c>
      <c r="CP7" s="161">
        <v>1</v>
      </c>
      <c r="CQ7" s="161">
        <f>IF(CO7=0,$CQ$2,(CO7*100+CP7))</f>
        <v>501</v>
      </c>
      <c r="CR7" s="161">
        <f>SMALL($CQ$7:$CQ$11,CP7)</f>
        <v>105</v>
      </c>
      <c r="CS7" s="161">
        <f>LEN(CR7)</f>
        <v>3</v>
      </c>
      <c r="CT7" s="161">
        <f>VALUE(MID(CR7,CS7,1))</f>
        <v>5</v>
      </c>
      <c r="CU7" s="161">
        <f>IF($DR$4=0,"",CT7)</f>
        <v>5</v>
      </c>
      <c r="CV7" s="161">
        <f>CT7</f>
        <v>5</v>
      </c>
      <c r="DB7" s="161">
        <v>1</v>
      </c>
      <c r="DC7" s="161">
        <f>W7</f>
        <v>5</v>
      </c>
      <c r="DD7" s="161">
        <f>D7</f>
        <v>1</v>
      </c>
      <c r="DE7" s="161">
        <f>IF(DC7=0,$DD$4,(DC7*10+DD7))</f>
        <v>51</v>
      </c>
      <c r="DF7" s="161">
        <f>SMALL(($DE$7:$DE$11),DB7)</f>
        <v>15</v>
      </c>
      <c r="DG7" s="161">
        <f>LEN(DF7)</f>
        <v>2</v>
      </c>
      <c r="DH7" s="161">
        <f>VALUE(MID(DF7,DG7,1))</f>
        <v>5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Ondra Filip</v>
      </c>
      <c r="DR7" s="55" t="str">
        <f>B7</f>
        <v>Dub nad M.</v>
      </c>
      <c r="DS7" s="161">
        <f>IF($DR$4=0,"",(IF((DC7)=0,"",DB7)))</f>
        <v>1</v>
      </c>
      <c r="DT7" s="54" t="str">
        <f>IF($DR$4=0,"",(IF(DQ7=0,"",(INDEX($DQ$7:$DQ$11,DH7)))))</f>
        <v>Lopachuk Artur</v>
      </c>
      <c r="DU7" s="54" t="str">
        <f>IF($DR$4=0,"",(IF(DQ7=0,"",(INDEX($DR$7:$DR$11,DH7)))))</f>
        <v>Ukrajina</v>
      </c>
    </row>
    <row r="8" spans="1:125" ht="14.25" customHeight="1" thickBot="1" x14ac:dyDescent="0.25">
      <c r="A8" s="211"/>
      <c r="B8" s="213"/>
      <c r="C8" s="198"/>
      <c r="D8" s="215"/>
      <c r="E8" s="179"/>
      <c r="F8" s="100">
        <v>0</v>
      </c>
      <c r="G8" s="101"/>
      <c r="H8" s="179"/>
      <c r="I8" s="100">
        <v>0</v>
      </c>
      <c r="J8" s="101"/>
      <c r="K8" s="179"/>
      <c r="L8" s="100">
        <v>0</v>
      </c>
      <c r="M8" s="101"/>
      <c r="N8" s="179"/>
      <c r="O8" s="100">
        <v>0</v>
      </c>
      <c r="P8" s="101"/>
      <c r="Q8" s="179"/>
      <c r="R8" s="100"/>
      <c r="S8" s="101"/>
      <c r="T8" s="204"/>
      <c r="U8" s="205"/>
      <c r="V8" s="181"/>
      <c r="W8" s="192"/>
      <c r="Y8" s="151">
        <v>0</v>
      </c>
      <c r="Z8" s="155">
        <v>0</v>
      </c>
      <c r="AA8" s="155">
        <v>0</v>
      </c>
      <c r="AC8" s="161">
        <v>0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0</v>
      </c>
      <c r="AH8" s="161">
        <f>AG8*100</f>
        <v>0</v>
      </c>
      <c r="AJ8" s="161">
        <f>D9</f>
        <v>2</v>
      </c>
      <c r="AK8" s="161">
        <f>F9</f>
        <v>5</v>
      </c>
      <c r="AL8" s="161">
        <f>$F$10</f>
        <v>4</v>
      </c>
      <c r="AM8" s="161">
        <f>IF($F$9=5,1,0)</f>
        <v>1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1</v>
      </c>
      <c r="AQ8" s="161">
        <f>IF($F$9&lt;3,$F$10,0)</f>
        <v>0</v>
      </c>
      <c r="AS8" s="161">
        <f>I9</f>
        <v>4</v>
      </c>
      <c r="AT8" s="161">
        <f>I10</f>
        <v>12</v>
      </c>
      <c r="AU8" s="161">
        <f>IF($I$9=5,1,0)</f>
        <v>0</v>
      </c>
      <c r="AV8" s="161">
        <f>IF($I$9=4,1,0)</f>
        <v>1</v>
      </c>
      <c r="AW8" s="161">
        <f>IF($I$9=3,1,0)</f>
        <v>0</v>
      </c>
      <c r="AX8" s="161">
        <f t="shared" ref="AX8:AX11" si="2">AU8+AV8+AW8</f>
        <v>1</v>
      </c>
      <c r="AY8" s="161">
        <f>IF($I$9&lt;3,$I$10,0)</f>
        <v>0</v>
      </c>
      <c r="BA8" s="161">
        <f>L9</f>
        <v>0</v>
      </c>
      <c r="BB8" s="161">
        <f>L10</f>
        <v>0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4</v>
      </c>
      <c r="BR8" s="161">
        <f>R10</f>
        <v>12</v>
      </c>
      <c r="BS8" s="161">
        <f>IF($R$9=5,1,0)</f>
        <v>0</v>
      </c>
      <c r="BT8" s="161">
        <f>IF($R$9=4,1,0)</f>
        <v>1</v>
      </c>
      <c r="BU8" s="161">
        <f>IF($R$9=3,1,0)</f>
        <v>0</v>
      </c>
      <c r="BV8" s="161">
        <f t="shared" ref="BV8:BV11" si="5">BS8+BT8+BU8</f>
        <v>1</v>
      </c>
      <c r="BW8" s="161">
        <f>IF($R$9&lt;3,$R$10,0)</f>
        <v>0</v>
      </c>
      <c r="BY8" s="161">
        <f t="shared" si="0"/>
        <v>1</v>
      </c>
      <c r="BZ8" s="161">
        <f t="shared" si="0"/>
        <v>2</v>
      </c>
      <c r="CA8" s="161">
        <f t="shared" si="0"/>
        <v>0</v>
      </c>
      <c r="CB8" s="161">
        <f t="shared" si="0"/>
        <v>3</v>
      </c>
      <c r="CD8" s="161">
        <f>BQ8+BI8+BA8+AS8+AK8</f>
        <v>13</v>
      </c>
      <c r="CE8" s="161">
        <f>U9</f>
        <v>28</v>
      </c>
      <c r="CF8" s="161">
        <f t="shared" ref="CF8:CF11" si="6">AQ8+AY8+BG8+BO8+BW8</f>
        <v>0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1313122800.72</v>
      </c>
      <c r="CM8" s="159">
        <f t="shared" ref="CM8:CM11" si="8">IF(CH8=9,$CM$2,(LARGE($CK$7:$CK$11,AJ8)))</f>
        <v>1313122800.72</v>
      </c>
      <c r="CN8" s="161">
        <f t="shared" ref="CN8:CN11" si="9">LEN(CM8)</f>
        <v>13</v>
      </c>
      <c r="CO8" s="161">
        <f t="shared" ref="CO8:CO11" si="10">VALUE(MID(CM8,CN8,1))</f>
        <v>2</v>
      </c>
      <c r="CP8" s="161">
        <v>2</v>
      </c>
      <c r="CQ8" s="161">
        <f t="shared" ref="CQ8:CQ11" si="11">IF(CO8=0,$CQ$2,(CO8*100+CP8))</f>
        <v>202</v>
      </c>
      <c r="CR8" s="161">
        <f t="shared" ref="CR8:CR11" si="12">SMALL($CQ$7:$CQ$11,CP8)</f>
        <v>202</v>
      </c>
      <c r="CS8" s="161">
        <f t="shared" ref="CS8:CS11" si="13">LEN(CR8)</f>
        <v>3</v>
      </c>
      <c r="CT8" s="161">
        <f t="shared" ref="CT8:CT11" si="14">VALUE(MID(CR8,CS8,1))</f>
        <v>2</v>
      </c>
      <c r="CU8" s="161">
        <f t="shared" ref="CU8:CU11" si="15">IF($DR$4=0,"",CT8)</f>
        <v>2</v>
      </c>
      <c r="DB8" s="161">
        <v>2</v>
      </c>
      <c r="DC8" s="161">
        <f>W9</f>
        <v>2</v>
      </c>
      <c r="DD8" s="161">
        <f>D9</f>
        <v>2</v>
      </c>
      <c r="DE8" s="161">
        <f t="shared" ref="DE8:DE11" si="16">IF(DC8=0,$DD$4,(DC8*10+DD8))</f>
        <v>22</v>
      </c>
      <c r="DF8" s="161">
        <f t="shared" ref="DF8:DF11" si="17">SMALL(($DE$7:$DE$11),DB8)</f>
        <v>22</v>
      </c>
      <c r="DG8" s="161">
        <f t="shared" ref="DG8:DG11" si="18">LEN(DF8)</f>
        <v>2</v>
      </c>
      <c r="DH8" s="161">
        <f t="shared" ref="DH8:DH11" si="19">VALUE(MID(DF8,DG8,1))</f>
        <v>2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Toth Krištof</v>
      </c>
      <c r="DR8" s="55" t="str">
        <f>B9</f>
        <v>Trhová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Toth Krištof</v>
      </c>
      <c r="DU8" s="54" t="str">
        <f t="shared" ref="DU8:DU11" si="22">IF($DR$4=0,"",(IF(DQ8=0,"",(INDEX($DR$7:$DR$11,DH8)))))</f>
        <v>Trhová</v>
      </c>
    </row>
    <row r="9" spans="1:125" ht="14.25" customHeight="1" thickBot="1" x14ac:dyDescent="0.25">
      <c r="A9" s="211" t="s">
        <v>41</v>
      </c>
      <c r="B9" s="213" t="s">
        <v>42</v>
      </c>
      <c r="C9" s="198"/>
      <c r="D9" s="215">
        <v>2</v>
      </c>
      <c r="E9" s="179">
        <v>1</v>
      </c>
      <c r="F9" s="102">
        <v>5</v>
      </c>
      <c r="G9" s="103"/>
      <c r="H9" s="179">
        <v>3</v>
      </c>
      <c r="I9" s="102">
        <v>4</v>
      </c>
      <c r="J9" s="103"/>
      <c r="K9" s="179">
        <v>5</v>
      </c>
      <c r="L9" s="102">
        <v>0</v>
      </c>
      <c r="M9" s="103"/>
      <c r="N9" s="179" t="s">
        <v>5</v>
      </c>
      <c r="O9" s="102"/>
      <c r="P9" s="103"/>
      <c r="Q9" s="179">
        <v>4</v>
      </c>
      <c r="R9" s="102">
        <v>4</v>
      </c>
      <c r="S9" s="103"/>
      <c r="T9" s="204">
        <v>13</v>
      </c>
      <c r="U9" s="205">
        <v>28</v>
      </c>
      <c r="V9" s="181">
        <v>0</v>
      </c>
      <c r="W9" s="192">
        <v>2</v>
      </c>
      <c r="AJ9" s="161">
        <f>D11</f>
        <v>3</v>
      </c>
      <c r="AK9" s="161">
        <f>F11</f>
        <v>3</v>
      </c>
      <c r="AL9" s="161">
        <f>$F$12</f>
        <v>16</v>
      </c>
      <c r="AM9" s="161">
        <f>IF($F$11=5,1,0)</f>
        <v>0</v>
      </c>
      <c r="AN9" s="161">
        <f>IF($F$11=4,1,0)</f>
        <v>0</v>
      </c>
      <c r="AO9" s="161">
        <f>IF($F$11=3,1,0)</f>
        <v>1</v>
      </c>
      <c r="AP9" s="161">
        <f t="shared" si="1"/>
        <v>1</v>
      </c>
      <c r="AQ9" s="161">
        <f>IF($F$11&lt;3,$F$12,0)</f>
        <v>0</v>
      </c>
      <c r="AS9" s="161">
        <f>I11</f>
        <v>0</v>
      </c>
      <c r="AT9" s="161">
        <f>I12</f>
        <v>0</v>
      </c>
      <c r="AU9" s="161">
        <f>IF($I$11=5,1,0)</f>
        <v>0</v>
      </c>
      <c r="AV9" s="161">
        <f>IF($I$11=4,1,0)</f>
        <v>0</v>
      </c>
      <c r="AW9" s="161">
        <f>IF($I$11=3,1,0)</f>
        <v>0</v>
      </c>
      <c r="AX9" s="161">
        <f t="shared" si="2"/>
        <v>0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5</v>
      </c>
      <c r="BJ9" s="161">
        <f>O12</f>
        <v>4</v>
      </c>
      <c r="BK9" s="161">
        <f>IF($O$11=5,1,0)</f>
        <v>1</v>
      </c>
      <c r="BL9" s="161">
        <f>IF($O$11=4,1,0)</f>
        <v>0</v>
      </c>
      <c r="BM9" s="161">
        <f>IF($O$11=3,1,0)</f>
        <v>0</v>
      </c>
      <c r="BN9" s="161">
        <f t="shared" si="4"/>
        <v>1</v>
      </c>
      <c r="BO9" s="161">
        <f>IF($O$11&lt;3,$O$12,0)</f>
        <v>0</v>
      </c>
      <c r="BQ9" s="161">
        <f>R11</f>
        <v>0</v>
      </c>
      <c r="BR9" s="161">
        <f>R12</f>
        <v>0</v>
      </c>
      <c r="BS9" s="161">
        <f>IF($R$11=5,1,0)</f>
        <v>0</v>
      </c>
      <c r="BT9" s="161">
        <f>IF($R$11=4,1,0)</f>
        <v>0</v>
      </c>
      <c r="BU9" s="161">
        <f>IF($R$11=3,1,0)</f>
        <v>0</v>
      </c>
      <c r="BV9" s="161">
        <f t="shared" si="5"/>
        <v>0</v>
      </c>
      <c r="BW9" s="161">
        <f>IF($R$11&lt;3,$R$12,0)</f>
        <v>0</v>
      </c>
      <c r="BY9" s="161">
        <f t="shared" si="0"/>
        <v>1</v>
      </c>
      <c r="BZ9" s="161">
        <f t="shared" si="0"/>
        <v>0</v>
      </c>
      <c r="CA9" s="161">
        <f t="shared" si="0"/>
        <v>1</v>
      </c>
      <c r="CB9" s="161">
        <f t="shared" si="0"/>
        <v>2</v>
      </c>
      <c r="CD9" s="161">
        <f>BQ9+BI9+BA9+AS9+AK9</f>
        <v>8</v>
      </c>
      <c r="CE9" s="161">
        <f>U11</f>
        <v>20</v>
      </c>
      <c r="CF9" s="161">
        <f t="shared" si="6"/>
        <v>0</v>
      </c>
      <c r="CG9" s="161">
        <f>IF((D11)="",9,AD12)</f>
        <v>6</v>
      </c>
      <c r="CH9" s="161">
        <f>IF((D11)="",9,D11)</f>
        <v>3</v>
      </c>
      <c r="CK9" s="159">
        <f t="shared" si="7"/>
        <v>1208102000.6299999</v>
      </c>
      <c r="CM9" s="159">
        <f t="shared" si="8"/>
        <v>1208102000.6299999</v>
      </c>
      <c r="CN9" s="161">
        <f t="shared" si="9"/>
        <v>13</v>
      </c>
      <c r="CO9" s="161">
        <f t="shared" si="10"/>
        <v>3</v>
      </c>
      <c r="CP9" s="161">
        <v>3</v>
      </c>
      <c r="CQ9" s="161">
        <f t="shared" si="11"/>
        <v>303</v>
      </c>
      <c r="CR9" s="161">
        <f t="shared" si="12"/>
        <v>303</v>
      </c>
      <c r="CS9" s="161">
        <f t="shared" si="13"/>
        <v>3</v>
      </c>
      <c r="CT9" s="161">
        <f t="shared" si="14"/>
        <v>3</v>
      </c>
      <c r="CU9" s="161">
        <f t="shared" si="15"/>
        <v>3</v>
      </c>
      <c r="CV9" s="161">
        <f>CT8</f>
        <v>2</v>
      </c>
      <c r="DB9" s="161">
        <v>3</v>
      </c>
      <c r="DC9" s="161">
        <f>W11</f>
        <v>3</v>
      </c>
      <c r="DD9" s="161">
        <f>D11</f>
        <v>3</v>
      </c>
      <c r="DE9" s="161">
        <f t="shared" si="16"/>
        <v>33</v>
      </c>
      <c r="DF9" s="161">
        <f t="shared" si="17"/>
        <v>33</v>
      </c>
      <c r="DG9" s="161">
        <f t="shared" si="18"/>
        <v>2</v>
      </c>
      <c r="DH9" s="161">
        <f t="shared" si="19"/>
        <v>3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Hemelík Vojtěch</v>
      </c>
      <c r="DR9" s="55" t="str">
        <f>B11</f>
        <v>Boroh.</v>
      </c>
      <c r="DS9" s="161">
        <f t="shared" si="20"/>
        <v>3</v>
      </c>
      <c r="DT9" s="54" t="str">
        <f t="shared" si="21"/>
        <v>Hemelík Vojtěch</v>
      </c>
      <c r="DU9" s="54" t="str">
        <f t="shared" si="22"/>
        <v>Boroh.</v>
      </c>
    </row>
    <row r="10" spans="1:125" ht="14.25" customHeight="1" thickBot="1" x14ac:dyDescent="0.25">
      <c r="A10" s="211"/>
      <c r="B10" s="213"/>
      <c r="C10" s="198"/>
      <c r="D10" s="215"/>
      <c r="E10" s="179"/>
      <c r="F10" s="100">
        <v>4</v>
      </c>
      <c r="G10" s="101"/>
      <c r="H10" s="179"/>
      <c r="I10" s="100">
        <v>12</v>
      </c>
      <c r="J10" s="101"/>
      <c r="K10" s="179"/>
      <c r="L10" s="100">
        <v>0</v>
      </c>
      <c r="M10" s="101"/>
      <c r="N10" s="179"/>
      <c r="O10" s="100"/>
      <c r="P10" s="101"/>
      <c r="Q10" s="179"/>
      <c r="R10" s="100">
        <v>12</v>
      </c>
      <c r="S10" s="101"/>
      <c r="T10" s="204"/>
      <c r="U10" s="205"/>
      <c r="V10" s="181"/>
      <c r="W10" s="192"/>
      <c r="Y10" s="155">
        <v>1</v>
      </c>
      <c r="Z10" s="155">
        <v>2</v>
      </c>
      <c r="AA10" s="155">
        <v>0</v>
      </c>
      <c r="AC10" s="161">
        <v>3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12</v>
      </c>
      <c r="AH10" s="161">
        <f>AG10*100</f>
        <v>1200</v>
      </c>
      <c r="AJ10" s="161">
        <f>D13</f>
        <v>4</v>
      </c>
      <c r="AK10" s="161">
        <f>F13</f>
        <v>1</v>
      </c>
      <c r="AL10" s="161">
        <f>$F$14</f>
        <v>12</v>
      </c>
      <c r="AM10" s="161">
        <f>IF($F$13=5,1,0)</f>
        <v>0</v>
      </c>
      <c r="AN10" s="161">
        <f>IF($F$13=4,1,0)</f>
        <v>0</v>
      </c>
      <c r="AO10" s="161">
        <f>IF($F$13=3,1,0)</f>
        <v>0</v>
      </c>
      <c r="AP10" s="161">
        <f t="shared" si="1"/>
        <v>0</v>
      </c>
      <c r="AQ10" s="161">
        <f>IF($F$13&lt;3,$F$14,0)</f>
        <v>12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4</v>
      </c>
      <c r="BB10" s="161">
        <f>L14</f>
        <v>12</v>
      </c>
      <c r="BC10" s="161">
        <f>IF($L$13=5,1,0)</f>
        <v>0</v>
      </c>
      <c r="BD10" s="161">
        <f>IF($L$13=4,1,0)</f>
        <v>1</v>
      </c>
      <c r="BE10" s="161">
        <f>IF($L$13=3,1,0)</f>
        <v>0</v>
      </c>
      <c r="BF10" s="161">
        <f t="shared" si="3"/>
        <v>1</v>
      </c>
      <c r="BG10" s="161">
        <f>IF($L$13&lt;3,$L$14,0)</f>
        <v>0</v>
      </c>
      <c r="BI10" s="161">
        <f>O13</f>
        <v>0</v>
      </c>
      <c r="BJ10" s="161">
        <f>O14</f>
        <v>0</v>
      </c>
      <c r="BK10" s="161">
        <f>IF($O$13=5,1,0)</f>
        <v>0</v>
      </c>
      <c r="BL10" s="161">
        <f>IF($O$13=4,1,0)</f>
        <v>0</v>
      </c>
      <c r="BM10" s="161">
        <f>IF($O$13=3,1,0)</f>
        <v>0</v>
      </c>
      <c r="BN10" s="161">
        <f t="shared" si="4"/>
        <v>0</v>
      </c>
      <c r="BO10" s="161">
        <f>IF($O$13&lt;3,$O$14,0)</f>
        <v>0</v>
      </c>
      <c r="BQ10" s="161">
        <f>R13</f>
        <v>0</v>
      </c>
      <c r="BR10" s="161">
        <f>R14</f>
        <v>0</v>
      </c>
      <c r="BS10" s="161">
        <f>IF($R$13=5,1,0)</f>
        <v>0</v>
      </c>
      <c r="BT10" s="161">
        <f>IF($R$13=4,1,0)</f>
        <v>0</v>
      </c>
      <c r="BU10" s="161">
        <f>IF($R$13=3,1,0)</f>
        <v>0</v>
      </c>
      <c r="BV10" s="161">
        <f t="shared" si="5"/>
        <v>0</v>
      </c>
      <c r="BW10" s="161">
        <f>IF($R$13&lt;3,$R$14,0)</f>
        <v>0</v>
      </c>
      <c r="BY10" s="161">
        <f t="shared" si="0"/>
        <v>0</v>
      </c>
      <c r="BZ10" s="161">
        <f t="shared" si="0"/>
        <v>1</v>
      </c>
      <c r="CA10" s="161">
        <f t="shared" si="0"/>
        <v>0</v>
      </c>
      <c r="CB10" s="161">
        <f t="shared" si="0"/>
        <v>1</v>
      </c>
      <c r="CD10" s="161">
        <f>BQ10+BI10+BA10+AS10+AK10</f>
        <v>5</v>
      </c>
      <c r="CE10" s="161">
        <f>U13</f>
        <v>24</v>
      </c>
      <c r="CF10" s="161">
        <f t="shared" si="6"/>
        <v>12</v>
      </c>
      <c r="CG10" s="161">
        <f>IF((D13)="",9,AD14)</f>
        <v>5</v>
      </c>
      <c r="CH10" s="161">
        <f>IF((D13)="",9,D13)</f>
        <v>4</v>
      </c>
      <c r="CK10" s="159">
        <f t="shared" si="7"/>
        <v>1105012412.54</v>
      </c>
      <c r="CM10" s="159">
        <f t="shared" si="8"/>
        <v>1105012412.54</v>
      </c>
      <c r="CN10" s="161">
        <f t="shared" si="9"/>
        <v>13</v>
      </c>
      <c r="CO10" s="161">
        <f t="shared" si="10"/>
        <v>4</v>
      </c>
      <c r="CP10" s="161">
        <v>4</v>
      </c>
      <c r="CQ10" s="161">
        <f t="shared" si="11"/>
        <v>404</v>
      </c>
      <c r="CR10" s="161">
        <f t="shared" si="12"/>
        <v>404</v>
      </c>
      <c r="CS10" s="161">
        <f t="shared" si="13"/>
        <v>3</v>
      </c>
      <c r="CT10" s="161">
        <f t="shared" si="14"/>
        <v>4</v>
      </c>
      <c r="CU10" s="161">
        <f t="shared" si="15"/>
        <v>4</v>
      </c>
      <c r="DB10" s="161">
        <v>4</v>
      </c>
      <c r="DC10" s="161">
        <f>W13</f>
        <v>4</v>
      </c>
      <c r="DD10" s="161">
        <f>D13</f>
        <v>4</v>
      </c>
      <c r="DE10" s="161">
        <f t="shared" si="16"/>
        <v>44</v>
      </c>
      <c r="DF10" s="161">
        <f t="shared" si="17"/>
        <v>44</v>
      </c>
      <c r="DG10" s="161">
        <f t="shared" si="18"/>
        <v>2</v>
      </c>
      <c r="DH10" s="161">
        <f t="shared" si="19"/>
        <v>4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Lysek Jan</v>
      </c>
      <c r="DR10" s="55" t="str">
        <f>B13</f>
        <v>Třin.</v>
      </c>
      <c r="DS10" s="161">
        <f t="shared" si="20"/>
        <v>4</v>
      </c>
      <c r="DT10" s="54" t="str">
        <f t="shared" si="21"/>
        <v>Lysek Jan</v>
      </c>
      <c r="DU10" s="54" t="str">
        <f t="shared" si="22"/>
        <v>Třin.</v>
      </c>
    </row>
    <row r="11" spans="1:125" ht="14.25" customHeight="1" thickBot="1" x14ac:dyDescent="0.25">
      <c r="A11" s="211" t="s">
        <v>43</v>
      </c>
      <c r="B11" s="213" t="s">
        <v>44</v>
      </c>
      <c r="C11" s="198"/>
      <c r="D11" s="215">
        <v>3</v>
      </c>
      <c r="E11" s="179">
        <v>4</v>
      </c>
      <c r="F11" s="102">
        <v>3</v>
      </c>
      <c r="G11" s="103"/>
      <c r="H11" s="179">
        <v>2</v>
      </c>
      <c r="I11" s="102">
        <v>0</v>
      </c>
      <c r="J11" s="103"/>
      <c r="K11" s="179" t="s">
        <v>5</v>
      </c>
      <c r="L11" s="102"/>
      <c r="M11" s="103"/>
      <c r="N11" s="179">
        <v>1</v>
      </c>
      <c r="O11" s="102">
        <v>5</v>
      </c>
      <c r="P11" s="103"/>
      <c r="Q11" s="179">
        <v>5</v>
      </c>
      <c r="R11" s="102">
        <v>0</v>
      </c>
      <c r="S11" s="103"/>
      <c r="T11" s="204">
        <v>8</v>
      </c>
      <c r="U11" s="205">
        <v>20</v>
      </c>
      <c r="V11" s="181">
        <v>0</v>
      </c>
      <c r="W11" s="192">
        <v>3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5</v>
      </c>
      <c r="AT11" s="161">
        <f>I16</f>
        <v>8</v>
      </c>
      <c r="AU11" s="161">
        <f>IF($I$15=5,1,0)</f>
        <v>1</v>
      </c>
      <c r="AV11" s="161">
        <f>IF($I$15=4,1,0)</f>
        <v>0</v>
      </c>
      <c r="AW11" s="161">
        <f>IF($I$15=3,1,0)</f>
        <v>0</v>
      </c>
      <c r="AX11" s="161">
        <f t="shared" si="2"/>
        <v>1</v>
      </c>
      <c r="AY11" s="161">
        <f>IF($I$15&lt;3,$I$16,0)</f>
        <v>0</v>
      </c>
      <c r="BA11" s="161">
        <f>L15</f>
        <v>5</v>
      </c>
      <c r="BB11" s="161">
        <f>L16</f>
        <v>4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5</v>
      </c>
      <c r="BJ11" s="161">
        <f>O16</f>
        <v>4</v>
      </c>
      <c r="BK11" s="161">
        <f>IF($O$15=5,1,0)</f>
        <v>1</v>
      </c>
      <c r="BL11" s="161">
        <f>IF($O$15=4,1,0)</f>
        <v>0</v>
      </c>
      <c r="BM11" s="161">
        <f>IF($O$15=3,1,0)</f>
        <v>0</v>
      </c>
      <c r="BN11" s="161">
        <f t="shared" si="4"/>
        <v>1</v>
      </c>
      <c r="BO11" s="161">
        <f>IF($O$15&lt;3,$O$16,0)</f>
        <v>0</v>
      </c>
      <c r="BQ11" s="161">
        <f>R15</f>
        <v>5</v>
      </c>
      <c r="BR11" s="161">
        <f>R16</f>
        <v>4</v>
      </c>
      <c r="BS11" s="161">
        <f>IF($R$15=5,1,0)</f>
        <v>1</v>
      </c>
      <c r="BT11" s="161">
        <f>IF($R$15=4,1,0)</f>
        <v>0</v>
      </c>
      <c r="BU11" s="161">
        <f>IF($R$15=3,1,0)</f>
        <v>0</v>
      </c>
      <c r="BV11" s="161">
        <f t="shared" si="5"/>
        <v>1</v>
      </c>
      <c r="BW11" s="161">
        <f>IF($R$15&lt;3,$R$16,0)</f>
        <v>0</v>
      </c>
      <c r="BY11" s="161">
        <f t="shared" si="0"/>
        <v>4</v>
      </c>
      <c r="BZ11" s="161">
        <f t="shared" si="0"/>
        <v>0</v>
      </c>
      <c r="CA11" s="161">
        <f t="shared" si="0"/>
        <v>0</v>
      </c>
      <c r="CB11" s="161">
        <f t="shared" si="0"/>
        <v>4</v>
      </c>
      <c r="CD11" s="161">
        <f>BQ11+BI11+BA11+AS11+AK11</f>
        <v>20</v>
      </c>
      <c r="CE11" s="161">
        <f>U15</f>
        <v>20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1420402000.45</v>
      </c>
      <c r="CM11" s="159">
        <f t="shared" si="8"/>
        <v>1000000000.8099999</v>
      </c>
      <c r="CN11" s="161">
        <f t="shared" si="9"/>
        <v>13</v>
      </c>
      <c r="CO11" s="161">
        <f t="shared" si="10"/>
        <v>1</v>
      </c>
      <c r="CP11" s="161">
        <v>5</v>
      </c>
      <c r="CQ11" s="161">
        <f t="shared" si="11"/>
        <v>105</v>
      </c>
      <c r="CR11" s="161">
        <f t="shared" si="12"/>
        <v>501</v>
      </c>
      <c r="CS11" s="161">
        <f t="shared" si="13"/>
        <v>3</v>
      </c>
      <c r="CT11" s="161">
        <f t="shared" si="14"/>
        <v>1</v>
      </c>
      <c r="CU11" s="161">
        <f t="shared" si="15"/>
        <v>1</v>
      </c>
      <c r="CV11" s="161">
        <f>CT9</f>
        <v>3</v>
      </c>
      <c r="DB11" s="161">
        <v>5</v>
      </c>
      <c r="DC11" s="161">
        <f>W15</f>
        <v>1</v>
      </c>
      <c r="DD11" s="161">
        <f>D15</f>
        <v>5</v>
      </c>
      <c r="DE11" s="161">
        <f t="shared" si="16"/>
        <v>15</v>
      </c>
      <c r="DF11" s="161">
        <f t="shared" si="17"/>
        <v>51</v>
      </c>
      <c r="DG11" s="161">
        <f t="shared" si="18"/>
        <v>2</v>
      </c>
      <c r="DH11" s="161">
        <f t="shared" si="19"/>
        <v>1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Lopachuk Artur</v>
      </c>
      <c r="DR11" s="55" t="str">
        <f>B15</f>
        <v>Ukrajina</v>
      </c>
      <c r="DS11" s="161">
        <f t="shared" si="20"/>
        <v>5</v>
      </c>
      <c r="DT11" s="54" t="str">
        <f t="shared" si="21"/>
        <v>Ondra Filip</v>
      </c>
      <c r="DU11" s="54" t="str">
        <f t="shared" si="22"/>
        <v>Dub nad M.</v>
      </c>
    </row>
    <row r="12" spans="1:125" ht="14.25" customHeight="1" thickBot="1" x14ac:dyDescent="0.25">
      <c r="A12" s="218"/>
      <c r="B12" s="219"/>
      <c r="C12" s="216"/>
      <c r="D12" s="220"/>
      <c r="E12" s="180"/>
      <c r="F12" s="27">
        <v>16</v>
      </c>
      <c r="G12" s="28"/>
      <c r="H12" s="180"/>
      <c r="I12" s="27">
        <v>0</v>
      </c>
      <c r="J12" s="28"/>
      <c r="K12" s="180"/>
      <c r="L12" s="27"/>
      <c r="M12" s="28"/>
      <c r="N12" s="180"/>
      <c r="O12" s="27">
        <v>4</v>
      </c>
      <c r="P12" s="28"/>
      <c r="Q12" s="180"/>
      <c r="R12" s="27">
        <v>0</v>
      </c>
      <c r="S12" s="28"/>
      <c r="T12" s="204"/>
      <c r="U12" s="205"/>
      <c r="V12" s="181"/>
      <c r="W12" s="193"/>
      <c r="Y12" s="155">
        <v>1</v>
      </c>
      <c r="Z12" s="155">
        <v>0</v>
      </c>
      <c r="AA12" s="155">
        <v>1</v>
      </c>
      <c r="AC12" s="161">
        <v>2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10</v>
      </c>
      <c r="AH12" s="161">
        <f>AG12*100</f>
        <v>1000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25">
      <c r="A13" s="211" t="s">
        <v>45</v>
      </c>
      <c r="B13" s="213" t="s">
        <v>46</v>
      </c>
      <c r="C13" s="198"/>
      <c r="D13" s="215">
        <v>4</v>
      </c>
      <c r="E13" s="179">
        <v>3</v>
      </c>
      <c r="F13" s="102">
        <v>1</v>
      </c>
      <c r="G13" s="103"/>
      <c r="H13" s="179" t="s">
        <v>5</v>
      </c>
      <c r="I13" s="102"/>
      <c r="J13" s="103"/>
      <c r="K13" s="179">
        <v>1</v>
      </c>
      <c r="L13" s="102">
        <v>4</v>
      </c>
      <c r="M13" s="103"/>
      <c r="N13" s="179">
        <v>5</v>
      </c>
      <c r="O13" s="102">
        <v>0</v>
      </c>
      <c r="P13" s="103"/>
      <c r="Q13" s="179">
        <v>2</v>
      </c>
      <c r="R13" s="102">
        <v>0</v>
      </c>
      <c r="S13" s="103"/>
      <c r="T13" s="204">
        <v>5</v>
      </c>
      <c r="U13" s="205">
        <v>24</v>
      </c>
      <c r="V13" s="181">
        <v>0</v>
      </c>
      <c r="W13" s="192">
        <v>4</v>
      </c>
      <c r="AJ13" s="139" t="s">
        <v>10</v>
      </c>
      <c r="AL13" s="161">
        <f>SUM(AL7:AL11)</f>
        <v>32</v>
      </c>
      <c r="AM13" s="161">
        <f>SUM(AM7:AM11)</f>
        <v>1</v>
      </c>
      <c r="AT13" s="161">
        <f>SUM(AT7:AT11)</f>
        <v>20</v>
      </c>
      <c r="AU13" s="161">
        <f>SUM(AU7:AU11)</f>
        <v>1</v>
      </c>
      <c r="BB13" s="161">
        <f>SUM(BB7:BB11)</f>
        <v>16</v>
      </c>
      <c r="BC13" s="161">
        <f>SUM(BC7:BC11)</f>
        <v>1</v>
      </c>
      <c r="BJ13" s="161">
        <f>SUM(BJ7:BJ11)</f>
        <v>8</v>
      </c>
      <c r="BK13" s="161">
        <f>SUM(BK7:BK11)</f>
        <v>2</v>
      </c>
      <c r="BR13" s="161">
        <f>SUM(BR7:BR11)</f>
        <v>16</v>
      </c>
      <c r="BS13" s="161">
        <f>SUM(BS7:BS11)</f>
        <v>1</v>
      </c>
      <c r="CV13" s="161">
        <f>CT10</f>
        <v>4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25">
      <c r="A14" s="218"/>
      <c r="B14" s="219"/>
      <c r="C14" s="216"/>
      <c r="D14" s="220"/>
      <c r="E14" s="180"/>
      <c r="F14" s="27">
        <v>12</v>
      </c>
      <c r="G14" s="28"/>
      <c r="H14" s="180"/>
      <c r="I14" s="27"/>
      <c r="J14" s="28"/>
      <c r="K14" s="180"/>
      <c r="L14" s="27">
        <v>12</v>
      </c>
      <c r="M14" s="28"/>
      <c r="N14" s="180"/>
      <c r="O14" s="27">
        <v>0</v>
      </c>
      <c r="P14" s="28"/>
      <c r="Q14" s="180"/>
      <c r="R14" s="27">
        <v>0</v>
      </c>
      <c r="S14" s="28"/>
      <c r="T14" s="204"/>
      <c r="U14" s="205"/>
      <c r="V14" s="181"/>
      <c r="W14" s="193"/>
      <c r="Y14" s="155">
        <v>0</v>
      </c>
      <c r="Z14" s="155">
        <v>1</v>
      </c>
      <c r="AA14" s="155">
        <v>0</v>
      </c>
      <c r="AC14" s="161">
        <v>1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1</v>
      </c>
      <c r="AH14" s="161">
        <f>AG14*100</f>
        <v>100</v>
      </c>
      <c r="DD14" s="161" t="s">
        <v>35</v>
      </c>
      <c r="DG14" s="161" t="s">
        <v>35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25">
      <c r="A15" s="230" t="s">
        <v>47</v>
      </c>
      <c r="B15" s="232" t="s">
        <v>48</v>
      </c>
      <c r="C15" s="234"/>
      <c r="D15" s="236">
        <v>5</v>
      </c>
      <c r="E15" s="194" t="s">
        <v>5</v>
      </c>
      <c r="F15" s="29"/>
      <c r="G15" s="30"/>
      <c r="H15" s="194">
        <v>1</v>
      </c>
      <c r="I15" s="29">
        <v>5</v>
      </c>
      <c r="J15" s="30"/>
      <c r="K15" s="194">
        <v>2</v>
      </c>
      <c r="L15" s="29">
        <v>5</v>
      </c>
      <c r="M15" s="30"/>
      <c r="N15" s="194">
        <v>4</v>
      </c>
      <c r="O15" s="29">
        <v>5</v>
      </c>
      <c r="P15" s="30"/>
      <c r="Q15" s="194">
        <v>3</v>
      </c>
      <c r="R15" s="29">
        <v>5</v>
      </c>
      <c r="S15" s="30"/>
      <c r="T15" s="204">
        <v>20</v>
      </c>
      <c r="U15" s="205">
        <v>20</v>
      </c>
      <c r="V15" s="181">
        <v>0</v>
      </c>
      <c r="W15" s="199">
        <v>1</v>
      </c>
      <c r="AJ15" s="167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1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25">
      <c r="A16" s="231"/>
      <c r="B16" s="233"/>
      <c r="C16" s="235"/>
      <c r="D16" s="237"/>
      <c r="E16" s="184"/>
      <c r="F16" s="31"/>
      <c r="G16" s="32"/>
      <c r="H16" s="184"/>
      <c r="I16" s="31">
        <v>8</v>
      </c>
      <c r="J16" s="32"/>
      <c r="K16" s="184"/>
      <c r="L16" s="31">
        <v>4</v>
      </c>
      <c r="M16" s="32"/>
      <c r="N16" s="184"/>
      <c r="O16" s="31">
        <v>4</v>
      </c>
      <c r="P16" s="32"/>
      <c r="Q16" s="184"/>
      <c r="R16" s="31">
        <v>4</v>
      </c>
      <c r="S16" s="32"/>
      <c r="T16" s="244"/>
      <c r="U16" s="245"/>
      <c r="V16" s="246"/>
      <c r="W16" s="200"/>
      <c r="Y16" s="155">
        <v>4</v>
      </c>
      <c r="Z16" s="155">
        <v>0</v>
      </c>
      <c r="AA16" s="155">
        <v>0</v>
      </c>
      <c r="AC16" s="161">
        <v>4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40</v>
      </c>
      <c r="AH16" s="161">
        <f>AG16*100</f>
        <v>4000</v>
      </c>
      <c r="AJ16" s="167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25">
      <c r="A17" s="210"/>
      <c r="B17" s="212"/>
      <c r="C17" s="217"/>
      <c r="D17" s="214"/>
      <c r="E17" s="178"/>
      <c r="F17" s="25"/>
      <c r="G17" s="26"/>
      <c r="H17" s="178"/>
      <c r="I17" s="25"/>
      <c r="J17" s="26"/>
      <c r="K17" s="178"/>
      <c r="L17" s="25"/>
      <c r="M17" s="26"/>
      <c r="N17" s="178"/>
      <c r="O17" s="25"/>
      <c r="P17" s="26"/>
      <c r="Q17" s="178"/>
      <c r="R17" s="25"/>
      <c r="S17" s="26"/>
      <c r="T17" s="247">
        <v>0</v>
      </c>
      <c r="U17" s="248">
        <v>0</v>
      </c>
      <c r="V17" s="203">
        <v>0</v>
      </c>
      <c r="W17" s="201"/>
      <c r="AJ17" s="167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25">
      <c r="A18" s="211"/>
      <c r="B18" s="213"/>
      <c r="C18" s="198"/>
      <c r="D18" s="215"/>
      <c r="E18" s="179"/>
      <c r="F18" s="100"/>
      <c r="G18" s="101"/>
      <c r="H18" s="179"/>
      <c r="I18" s="100"/>
      <c r="J18" s="101"/>
      <c r="K18" s="179"/>
      <c r="L18" s="100"/>
      <c r="M18" s="101"/>
      <c r="N18" s="179"/>
      <c r="O18" s="100"/>
      <c r="P18" s="101"/>
      <c r="Q18" s="179"/>
      <c r="R18" s="100"/>
      <c r="S18" s="101"/>
      <c r="T18" s="204"/>
      <c r="U18" s="205"/>
      <c r="V18" s="181"/>
      <c r="W18" s="202"/>
      <c r="AJ18" s="167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25">
      <c r="A19" s="231"/>
      <c r="B19" s="233"/>
      <c r="C19" s="235"/>
      <c r="D19" s="237"/>
      <c r="E19" s="184"/>
      <c r="F19" s="25"/>
      <c r="G19" s="26"/>
      <c r="H19" s="184"/>
      <c r="I19" s="25"/>
      <c r="J19" s="26"/>
      <c r="K19" s="37"/>
      <c r="L19" s="37"/>
      <c r="M19" s="37"/>
      <c r="N19" s="184"/>
      <c r="O19" s="25"/>
      <c r="P19" s="26"/>
      <c r="Q19" s="184"/>
      <c r="R19" s="25"/>
      <c r="S19" s="26"/>
      <c r="T19" s="186">
        <v>0</v>
      </c>
      <c r="U19" s="188">
        <v>0</v>
      </c>
      <c r="V19" s="190">
        <v>0</v>
      </c>
      <c r="W19" s="182"/>
      <c r="AJ19" s="167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25">
      <c r="A20" s="238"/>
      <c r="B20" s="239"/>
      <c r="C20" s="240"/>
      <c r="D20" s="241"/>
      <c r="E20" s="185"/>
      <c r="F20" s="27"/>
      <c r="G20" s="28"/>
      <c r="H20" s="185"/>
      <c r="I20" s="27"/>
      <c r="J20" s="28"/>
      <c r="K20" s="105"/>
      <c r="L20" s="105"/>
      <c r="M20" s="105"/>
      <c r="N20" s="185"/>
      <c r="O20" s="27"/>
      <c r="P20" s="28"/>
      <c r="Q20" s="185"/>
      <c r="R20" s="27"/>
      <c r="S20" s="28"/>
      <c r="T20" s="187"/>
      <c r="U20" s="189"/>
      <c r="V20" s="191"/>
      <c r="W20" s="183"/>
      <c r="AJ20" s="167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25">
      <c r="A21" s="231"/>
      <c r="B21" s="233"/>
      <c r="C21" s="235"/>
      <c r="D21" s="237"/>
      <c r="E21" s="184"/>
      <c r="F21" s="25"/>
      <c r="G21" s="26"/>
      <c r="H21" s="184"/>
      <c r="I21" s="25"/>
      <c r="J21" s="26"/>
      <c r="K21" s="37"/>
      <c r="L21" s="37"/>
      <c r="M21" s="37"/>
      <c r="N21" s="184"/>
      <c r="O21" s="25"/>
      <c r="P21" s="26"/>
      <c r="Q21" s="184"/>
      <c r="R21" s="25"/>
      <c r="S21" s="26"/>
      <c r="T21" s="186">
        <v>0</v>
      </c>
      <c r="U21" s="188">
        <v>0</v>
      </c>
      <c r="V21" s="190">
        <v>0</v>
      </c>
      <c r="W21" s="182"/>
      <c r="AJ21" s="167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25">
      <c r="A22" s="238"/>
      <c r="B22" s="239"/>
      <c r="C22" s="240"/>
      <c r="D22" s="241"/>
      <c r="E22" s="185"/>
      <c r="F22" s="27"/>
      <c r="G22" s="28"/>
      <c r="H22" s="185"/>
      <c r="I22" s="27"/>
      <c r="J22" s="28"/>
      <c r="K22" s="105"/>
      <c r="L22" s="105"/>
      <c r="M22" s="105"/>
      <c r="N22" s="185"/>
      <c r="O22" s="27"/>
      <c r="P22" s="28"/>
      <c r="Q22" s="185"/>
      <c r="R22" s="27"/>
      <c r="S22" s="28"/>
      <c r="T22" s="187"/>
      <c r="U22" s="189"/>
      <c r="V22" s="191"/>
      <c r="W22" s="183"/>
      <c r="AJ22" s="167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25">
      <c r="A23" s="231"/>
      <c r="B23" s="233"/>
      <c r="C23" s="235"/>
      <c r="D23" s="237"/>
      <c r="E23" s="184"/>
      <c r="F23" s="25"/>
      <c r="G23" s="26"/>
      <c r="H23" s="184"/>
      <c r="I23" s="25"/>
      <c r="J23" s="26"/>
      <c r="K23" s="37"/>
      <c r="L23" s="37"/>
      <c r="M23" s="37"/>
      <c r="N23" s="184"/>
      <c r="O23" s="25"/>
      <c r="P23" s="26"/>
      <c r="Q23" s="184"/>
      <c r="R23" s="25"/>
      <c r="S23" s="26"/>
      <c r="T23" s="186">
        <v>0</v>
      </c>
      <c r="U23" s="188">
        <v>0</v>
      </c>
      <c r="V23" s="190">
        <v>0</v>
      </c>
      <c r="W23" s="182"/>
      <c r="AJ23" s="167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25">
      <c r="A24" s="238"/>
      <c r="B24" s="239"/>
      <c r="C24" s="240"/>
      <c r="D24" s="241"/>
      <c r="E24" s="185"/>
      <c r="F24" s="27"/>
      <c r="G24" s="28"/>
      <c r="H24" s="185"/>
      <c r="I24" s="27"/>
      <c r="J24" s="28"/>
      <c r="K24" s="105"/>
      <c r="L24" s="105"/>
      <c r="M24" s="105"/>
      <c r="N24" s="185"/>
      <c r="O24" s="27"/>
      <c r="P24" s="28"/>
      <c r="Q24" s="185"/>
      <c r="R24" s="27"/>
      <c r="S24" s="28"/>
      <c r="T24" s="187"/>
      <c r="U24" s="189"/>
      <c r="V24" s="191"/>
      <c r="W24" s="183"/>
      <c r="AJ24" s="167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25">
      <c r="A25" s="231"/>
      <c r="B25" s="233"/>
      <c r="C25" s="235"/>
      <c r="D25" s="237"/>
      <c r="E25" s="184"/>
      <c r="F25" s="25"/>
      <c r="G25" s="26"/>
      <c r="H25" s="184"/>
      <c r="I25" s="25"/>
      <c r="J25" s="26"/>
      <c r="K25" s="37"/>
      <c r="L25" s="37"/>
      <c r="M25" s="37"/>
      <c r="N25" s="184"/>
      <c r="O25" s="25"/>
      <c r="P25" s="26"/>
      <c r="Q25" s="184"/>
      <c r="R25" s="25"/>
      <c r="S25" s="26"/>
      <c r="T25" s="186">
        <v>0</v>
      </c>
      <c r="U25" s="188">
        <v>0</v>
      </c>
      <c r="V25" s="190">
        <v>0</v>
      </c>
      <c r="W25" s="182"/>
    </row>
    <row r="26" spans="1:71" ht="14.25" hidden="1" customHeight="1" thickTop="1" thickBot="1" x14ac:dyDescent="0.25">
      <c r="A26" s="238"/>
      <c r="B26" s="239"/>
      <c r="C26" s="240"/>
      <c r="D26" s="241"/>
      <c r="E26" s="185"/>
      <c r="F26" s="27"/>
      <c r="G26" s="28"/>
      <c r="H26" s="185"/>
      <c r="I26" s="27"/>
      <c r="J26" s="28"/>
      <c r="K26" s="105"/>
      <c r="L26" s="105"/>
      <c r="M26" s="105"/>
      <c r="N26" s="185"/>
      <c r="O26" s="27"/>
      <c r="P26" s="28"/>
      <c r="Q26" s="185"/>
      <c r="R26" s="27"/>
      <c r="S26" s="28"/>
      <c r="T26" s="187"/>
      <c r="U26" s="189"/>
      <c r="V26" s="191"/>
      <c r="W26" s="183"/>
      <c r="AJ26" s="139" t="s">
        <v>10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25">
      <c r="A27" s="231"/>
      <c r="B27" s="233"/>
      <c r="C27" s="235"/>
      <c r="D27" s="237"/>
      <c r="E27" s="184"/>
      <c r="F27" s="25"/>
      <c r="G27" s="26"/>
      <c r="H27" s="184"/>
      <c r="I27" s="25"/>
      <c r="J27" s="26"/>
      <c r="K27" s="37"/>
      <c r="L27" s="37"/>
      <c r="M27" s="37"/>
      <c r="N27" s="184"/>
      <c r="O27" s="25"/>
      <c r="P27" s="26"/>
      <c r="Q27" s="184"/>
      <c r="R27" s="25"/>
      <c r="S27" s="26"/>
      <c r="T27" s="186">
        <v>0</v>
      </c>
      <c r="U27" s="188">
        <v>0</v>
      </c>
      <c r="V27" s="190">
        <v>0</v>
      </c>
      <c r="W27" s="182"/>
    </row>
    <row r="28" spans="1:71" ht="14.25" hidden="1" customHeight="1" thickTop="1" thickBot="1" x14ac:dyDescent="0.25">
      <c r="A28" s="238"/>
      <c r="B28" s="239"/>
      <c r="C28" s="240"/>
      <c r="D28" s="241"/>
      <c r="E28" s="185"/>
      <c r="F28" s="27"/>
      <c r="G28" s="28"/>
      <c r="H28" s="185"/>
      <c r="I28" s="27"/>
      <c r="J28" s="28"/>
      <c r="K28" s="105"/>
      <c r="L28" s="105"/>
      <c r="M28" s="105"/>
      <c r="N28" s="185"/>
      <c r="O28" s="27"/>
      <c r="P28" s="28"/>
      <c r="Q28" s="185"/>
      <c r="R28" s="27"/>
      <c r="S28" s="28"/>
      <c r="T28" s="187"/>
      <c r="U28" s="189"/>
      <c r="V28" s="191"/>
      <c r="W28" s="183"/>
    </row>
    <row r="29" spans="1:71" ht="14.25" hidden="1" customHeight="1" thickTop="1" thickBot="1" x14ac:dyDescent="0.25">
      <c r="A29" s="231"/>
      <c r="B29" s="233"/>
      <c r="C29" s="235"/>
      <c r="D29" s="237"/>
      <c r="E29" s="184"/>
      <c r="F29" s="25"/>
      <c r="G29" s="26"/>
      <c r="H29" s="184"/>
      <c r="I29" s="25"/>
      <c r="J29" s="26"/>
      <c r="K29" s="37"/>
      <c r="L29" s="37"/>
      <c r="M29" s="37"/>
      <c r="N29" s="184"/>
      <c r="O29" s="25"/>
      <c r="P29" s="26"/>
      <c r="Q29" s="184"/>
      <c r="R29" s="25"/>
      <c r="S29" s="26"/>
      <c r="T29" s="186">
        <v>0</v>
      </c>
      <c r="U29" s="188">
        <v>0</v>
      </c>
      <c r="V29" s="190">
        <v>0</v>
      </c>
      <c r="W29" s="182"/>
    </row>
    <row r="30" spans="1:71" ht="14.25" hidden="1" customHeight="1" thickTop="1" thickBot="1" x14ac:dyDescent="0.25">
      <c r="A30" s="238"/>
      <c r="B30" s="239"/>
      <c r="C30" s="240"/>
      <c r="D30" s="241"/>
      <c r="E30" s="185"/>
      <c r="F30" s="27"/>
      <c r="G30" s="28"/>
      <c r="H30" s="185"/>
      <c r="I30" s="27"/>
      <c r="J30" s="28"/>
      <c r="K30" s="105"/>
      <c r="L30" s="105"/>
      <c r="M30" s="105"/>
      <c r="N30" s="185"/>
      <c r="O30" s="27"/>
      <c r="P30" s="28"/>
      <c r="Q30" s="185"/>
      <c r="R30" s="27"/>
      <c r="S30" s="28"/>
      <c r="T30" s="187"/>
      <c r="U30" s="189"/>
      <c r="V30" s="191"/>
      <c r="W30" s="183"/>
    </row>
    <row r="31" spans="1:71" ht="14.25" hidden="1" customHeight="1" thickTop="1" thickBot="1" x14ac:dyDescent="0.25">
      <c r="A31" s="231"/>
      <c r="B31" s="233"/>
      <c r="C31" s="235"/>
      <c r="D31" s="237"/>
      <c r="E31" s="184"/>
      <c r="F31" s="25"/>
      <c r="G31" s="26"/>
      <c r="H31" s="184"/>
      <c r="I31" s="25"/>
      <c r="J31" s="26"/>
      <c r="K31" s="37"/>
      <c r="L31" s="37"/>
      <c r="M31" s="37"/>
      <c r="N31" s="184"/>
      <c r="O31" s="25"/>
      <c r="P31" s="26"/>
      <c r="Q31" s="184"/>
      <c r="R31" s="25"/>
      <c r="S31" s="26"/>
      <c r="T31" s="186">
        <v>0</v>
      </c>
      <c r="U31" s="188">
        <v>0</v>
      </c>
      <c r="V31" s="190">
        <v>0</v>
      </c>
      <c r="W31" s="182"/>
    </row>
    <row r="32" spans="1:71" ht="14.25" hidden="1" customHeight="1" thickTop="1" thickBot="1" x14ac:dyDescent="0.25">
      <c r="A32" s="238"/>
      <c r="B32" s="239"/>
      <c r="C32" s="240"/>
      <c r="D32" s="241"/>
      <c r="E32" s="185"/>
      <c r="F32" s="27"/>
      <c r="G32" s="28"/>
      <c r="H32" s="185"/>
      <c r="I32" s="27"/>
      <c r="J32" s="28"/>
      <c r="K32" s="105"/>
      <c r="L32" s="105"/>
      <c r="M32" s="105"/>
      <c r="N32" s="185"/>
      <c r="O32" s="27"/>
      <c r="P32" s="28"/>
      <c r="Q32" s="185"/>
      <c r="R32" s="27"/>
      <c r="S32" s="28"/>
      <c r="T32" s="187"/>
      <c r="U32" s="189"/>
      <c r="V32" s="191"/>
      <c r="W32" s="183"/>
    </row>
    <row r="33" spans="1:23" ht="14.25" hidden="1" customHeight="1" thickTop="1" thickBot="1" x14ac:dyDescent="0.25">
      <c r="A33" s="231"/>
      <c r="B33" s="233"/>
      <c r="C33" s="235"/>
      <c r="D33" s="237"/>
      <c r="E33" s="184"/>
      <c r="F33" s="25"/>
      <c r="G33" s="26"/>
      <c r="H33" s="184"/>
      <c r="I33" s="25"/>
      <c r="J33" s="26"/>
      <c r="K33" s="37"/>
      <c r="L33" s="37"/>
      <c r="M33" s="37"/>
      <c r="N33" s="184"/>
      <c r="O33" s="25"/>
      <c r="P33" s="26"/>
      <c r="Q33" s="184"/>
      <c r="R33" s="25"/>
      <c r="S33" s="26"/>
      <c r="T33" s="186">
        <v>0</v>
      </c>
      <c r="U33" s="188">
        <v>0</v>
      </c>
      <c r="V33" s="190">
        <v>0</v>
      </c>
      <c r="W33" s="182"/>
    </row>
    <row r="34" spans="1:23" ht="14.25" hidden="1" customHeight="1" thickTop="1" thickBot="1" x14ac:dyDescent="0.25">
      <c r="A34" s="238"/>
      <c r="B34" s="239"/>
      <c r="C34" s="240"/>
      <c r="D34" s="241"/>
      <c r="E34" s="185"/>
      <c r="F34" s="27"/>
      <c r="G34" s="28"/>
      <c r="H34" s="185"/>
      <c r="I34" s="27"/>
      <c r="J34" s="28"/>
      <c r="K34" s="105"/>
      <c r="L34" s="105"/>
      <c r="M34" s="105"/>
      <c r="N34" s="185"/>
      <c r="O34" s="27"/>
      <c r="P34" s="28"/>
      <c r="Q34" s="185"/>
      <c r="R34" s="27"/>
      <c r="S34" s="28"/>
      <c r="T34" s="187"/>
      <c r="U34" s="189"/>
      <c r="V34" s="191"/>
      <c r="W34" s="183"/>
    </row>
    <row r="35" spans="1:23" ht="14.25" hidden="1" customHeight="1" thickTop="1" thickBot="1" x14ac:dyDescent="0.25">
      <c r="A35" s="231" t="s">
        <v>77</v>
      </c>
      <c r="B35" s="233" t="s">
        <v>77</v>
      </c>
      <c r="C35" s="235"/>
      <c r="D35" s="237"/>
      <c r="E35" s="184"/>
      <c r="F35" s="25"/>
      <c r="G35" s="26"/>
      <c r="H35" s="184"/>
      <c r="I35" s="25"/>
      <c r="J35" s="26"/>
      <c r="K35" s="37"/>
      <c r="L35" s="37"/>
      <c r="M35" s="37"/>
      <c r="N35" s="184"/>
      <c r="O35" s="25"/>
      <c r="P35" s="26"/>
      <c r="Q35" s="184"/>
      <c r="R35" s="25"/>
      <c r="S35" s="26"/>
      <c r="T35" s="186">
        <v>0</v>
      </c>
      <c r="U35" s="188">
        <v>0</v>
      </c>
      <c r="V35" s="190">
        <v>0</v>
      </c>
      <c r="W35" s="226"/>
    </row>
    <row r="36" spans="1:23" ht="14.25" hidden="1" customHeight="1" thickTop="1" thickBot="1" x14ac:dyDescent="0.25">
      <c r="A36" s="238"/>
      <c r="B36" s="239"/>
      <c r="C36" s="240"/>
      <c r="D36" s="241"/>
      <c r="E36" s="185"/>
      <c r="F36" s="27"/>
      <c r="G36" s="28"/>
      <c r="H36" s="185"/>
      <c r="I36" s="27"/>
      <c r="J36" s="28"/>
      <c r="K36" s="105"/>
      <c r="L36" s="105"/>
      <c r="M36" s="105"/>
      <c r="N36" s="185"/>
      <c r="O36" s="27"/>
      <c r="P36" s="28"/>
      <c r="Q36" s="185"/>
      <c r="R36" s="27"/>
      <c r="S36" s="28"/>
      <c r="T36" s="187"/>
      <c r="U36" s="189"/>
      <c r="V36" s="191"/>
      <c r="W36" s="227"/>
    </row>
    <row r="37" spans="1:23" ht="14.25" hidden="1" customHeight="1" thickTop="1" thickBot="1" x14ac:dyDescent="0.25">
      <c r="A37" s="231" t="s">
        <v>77</v>
      </c>
      <c r="B37" s="233" t="s">
        <v>77</v>
      </c>
      <c r="C37" s="235"/>
      <c r="D37" s="237"/>
      <c r="E37" s="184"/>
      <c r="F37" s="25"/>
      <c r="G37" s="26"/>
      <c r="H37" s="184"/>
      <c r="I37" s="25"/>
      <c r="J37" s="26"/>
      <c r="K37" s="37"/>
      <c r="L37" s="37"/>
      <c r="M37" s="37"/>
      <c r="N37" s="184"/>
      <c r="O37" s="25"/>
      <c r="P37" s="26"/>
      <c r="Q37" s="184"/>
      <c r="R37" s="25"/>
      <c r="S37" s="26"/>
      <c r="T37" s="186">
        <v>0</v>
      </c>
      <c r="U37" s="188">
        <v>0</v>
      </c>
      <c r="V37" s="190">
        <v>0</v>
      </c>
      <c r="W37" s="226"/>
    </row>
    <row r="38" spans="1:23" ht="14.25" hidden="1" customHeight="1" thickTop="1" thickBot="1" x14ac:dyDescent="0.25">
      <c r="A38" s="238"/>
      <c r="B38" s="239"/>
      <c r="C38" s="240"/>
      <c r="D38" s="241"/>
      <c r="E38" s="185"/>
      <c r="F38" s="27"/>
      <c r="G38" s="28"/>
      <c r="H38" s="185"/>
      <c r="I38" s="27"/>
      <c r="J38" s="28"/>
      <c r="K38" s="105"/>
      <c r="L38" s="105"/>
      <c r="M38" s="105"/>
      <c r="N38" s="185"/>
      <c r="O38" s="27"/>
      <c r="P38" s="28"/>
      <c r="Q38" s="185"/>
      <c r="R38" s="27"/>
      <c r="S38" s="28"/>
      <c r="T38" s="187"/>
      <c r="U38" s="189"/>
      <c r="V38" s="191"/>
      <c r="W38" s="227"/>
    </row>
    <row r="39" spans="1:23" ht="14.25" hidden="1" customHeight="1" thickTop="1" thickBot="1" x14ac:dyDescent="0.25">
      <c r="A39" s="231" t="s">
        <v>77</v>
      </c>
      <c r="B39" s="233" t="s">
        <v>77</v>
      </c>
      <c r="C39" s="235"/>
      <c r="D39" s="237"/>
      <c r="E39" s="184"/>
      <c r="F39" s="25"/>
      <c r="G39" s="26"/>
      <c r="H39" s="184"/>
      <c r="I39" s="25"/>
      <c r="J39" s="26"/>
      <c r="K39" s="37"/>
      <c r="L39" s="37"/>
      <c r="M39" s="37"/>
      <c r="N39" s="184"/>
      <c r="O39" s="25"/>
      <c r="P39" s="26"/>
      <c r="Q39" s="184"/>
      <c r="R39" s="25"/>
      <c r="S39" s="26"/>
      <c r="T39" s="186">
        <v>0</v>
      </c>
      <c r="U39" s="188">
        <v>0</v>
      </c>
      <c r="V39" s="190">
        <v>0</v>
      </c>
      <c r="W39" s="226"/>
    </row>
    <row r="40" spans="1:23" ht="14.25" hidden="1" customHeight="1" thickTop="1" thickBot="1" x14ac:dyDescent="0.25">
      <c r="A40" s="238"/>
      <c r="B40" s="239"/>
      <c r="C40" s="240"/>
      <c r="D40" s="241"/>
      <c r="E40" s="185"/>
      <c r="F40" s="27"/>
      <c r="G40" s="28"/>
      <c r="H40" s="185"/>
      <c r="I40" s="27"/>
      <c r="J40" s="28"/>
      <c r="K40" s="105"/>
      <c r="L40" s="105"/>
      <c r="M40" s="105"/>
      <c r="N40" s="185"/>
      <c r="O40" s="27"/>
      <c r="P40" s="28"/>
      <c r="Q40" s="185"/>
      <c r="R40" s="27"/>
      <c r="S40" s="28"/>
      <c r="T40" s="187"/>
      <c r="U40" s="189"/>
      <c r="V40" s="191"/>
      <c r="W40" s="227"/>
    </row>
    <row r="41" spans="1:23" ht="14.25" hidden="1" customHeight="1" thickTop="1" thickBot="1" x14ac:dyDescent="0.25">
      <c r="A41" s="231" t="s">
        <v>77</v>
      </c>
      <c r="B41" s="233" t="s">
        <v>77</v>
      </c>
      <c r="C41" s="235"/>
      <c r="D41" s="237"/>
      <c r="E41" s="184"/>
      <c r="F41" s="25"/>
      <c r="G41" s="26"/>
      <c r="H41" s="184"/>
      <c r="I41" s="25"/>
      <c r="J41" s="26"/>
      <c r="K41" s="37"/>
      <c r="L41" s="37"/>
      <c r="M41" s="37"/>
      <c r="N41" s="184"/>
      <c r="O41" s="25"/>
      <c r="P41" s="26"/>
      <c r="Q41" s="184"/>
      <c r="R41" s="25"/>
      <c r="S41" s="26"/>
      <c r="T41" s="186">
        <v>0</v>
      </c>
      <c r="U41" s="188">
        <v>0</v>
      </c>
      <c r="V41" s="190">
        <v>0</v>
      </c>
      <c r="W41" s="226"/>
    </row>
    <row r="42" spans="1:23" ht="14.25" hidden="1" customHeight="1" thickTop="1" thickBot="1" x14ac:dyDescent="0.25">
      <c r="A42" s="238"/>
      <c r="B42" s="239"/>
      <c r="C42" s="240"/>
      <c r="D42" s="241"/>
      <c r="E42" s="185"/>
      <c r="F42" s="27"/>
      <c r="G42" s="28"/>
      <c r="H42" s="185"/>
      <c r="I42" s="27"/>
      <c r="J42" s="28"/>
      <c r="K42" s="105"/>
      <c r="L42" s="105"/>
      <c r="M42" s="105"/>
      <c r="N42" s="185"/>
      <c r="O42" s="27"/>
      <c r="P42" s="28"/>
      <c r="Q42" s="185"/>
      <c r="R42" s="27"/>
      <c r="S42" s="28"/>
      <c r="T42" s="187"/>
      <c r="U42" s="189"/>
      <c r="V42" s="191"/>
      <c r="W42" s="227"/>
    </row>
    <row r="43" spans="1:23" ht="14.25" hidden="1" customHeight="1" thickTop="1" thickBot="1" x14ac:dyDescent="0.25">
      <c r="A43" s="231" t="s">
        <v>77</v>
      </c>
      <c r="B43" s="233" t="s">
        <v>77</v>
      </c>
      <c r="C43" s="235"/>
      <c r="D43" s="237"/>
      <c r="E43" s="184"/>
      <c r="F43" s="25"/>
      <c r="G43" s="26"/>
      <c r="H43" s="184"/>
      <c r="I43" s="25"/>
      <c r="J43" s="26"/>
      <c r="K43" s="37"/>
      <c r="L43" s="37"/>
      <c r="M43" s="37"/>
      <c r="N43" s="184"/>
      <c r="O43" s="25"/>
      <c r="P43" s="26"/>
      <c r="Q43" s="184"/>
      <c r="R43" s="25"/>
      <c r="S43" s="26"/>
      <c r="T43" s="186">
        <v>0</v>
      </c>
      <c r="U43" s="188">
        <v>0</v>
      </c>
      <c r="V43" s="190">
        <v>0</v>
      </c>
      <c r="W43" s="226"/>
    </row>
    <row r="44" spans="1:23" ht="14.25" hidden="1" customHeight="1" thickTop="1" thickBot="1" x14ac:dyDescent="0.25">
      <c r="A44" s="238"/>
      <c r="B44" s="239"/>
      <c r="C44" s="240"/>
      <c r="D44" s="241"/>
      <c r="E44" s="185"/>
      <c r="F44" s="27"/>
      <c r="G44" s="28"/>
      <c r="H44" s="185"/>
      <c r="I44" s="27"/>
      <c r="J44" s="28"/>
      <c r="K44" s="105"/>
      <c r="L44" s="105"/>
      <c r="M44" s="105"/>
      <c r="N44" s="185"/>
      <c r="O44" s="27"/>
      <c r="P44" s="28"/>
      <c r="Q44" s="185"/>
      <c r="R44" s="27"/>
      <c r="S44" s="28"/>
      <c r="T44" s="187"/>
      <c r="U44" s="189"/>
      <c r="V44" s="191"/>
      <c r="W44" s="227"/>
    </row>
    <row r="45" spans="1:23" ht="14.25" hidden="1" customHeight="1" thickTop="1" thickBot="1" x14ac:dyDescent="0.25">
      <c r="A45" s="231" t="s">
        <v>77</v>
      </c>
      <c r="B45" s="233" t="s">
        <v>77</v>
      </c>
      <c r="C45" s="235"/>
      <c r="D45" s="237"/>
      <c r="E45" s="184"/>
      <c r="F45" s="25"/>
      <c r="G45" s="26"/>
      <c r="H45" s="184"/>
      <c r="I45" s="25"/>
      <c r="J45" s="26"/>
      <c r="K45" s="37"/>
      <c r="L45" s="37"/>
      <c r="M45" s="37"/>
      <c r="N45" s="184"/>
      <c r="O45" s="25"/>
      <c r="P45" s="26"/>
      <c r="Q45" s="184"/>
      <c r="R45" s="25"/>
      <c r="S45" s="26"/>
      <c r="T45" s="186">
        <v>0</v>
      </c>
      <c r="U45" s="188">
        <v>0</v>
      </c>
      <c r="V45" s="190">
        <v>0</v>
      </c>
      <c r="W45" s="226"/>
    </row>
    <row r="46" spans="1:23" ht="14.25" hidden="1" customHeight="1" thickTop="1" thickBot="1" x14ac:dyDescent="0.25">
      <c r="A46" s="238"/>
      <c r="B46" s="239"/>
      <c r="C46" s="240"/>
      <c r="D46" s="241"/>
      <c r="E46" s="185"/>
      <c r="F46" s="27"/>
      <c r="G46" s="28"/>
      <c r="H46" s="185"/>
      <c r="I46" s="27"/>
      <c r="J46" s="28"/>
      <c r="K46" s="105"/>
      <c r="L46" s="105"/>
      <c r="M46" s="105"/>
      <c r="N46" s="185"/>
      <c r="O46" s="27"/>
      <c r="P46" s="28"/>
      <c r="Q46" s="185"/>
      <c r="R46" s="27"/>
      <c r="S46" s="28"/>
      <c r="T46" s="187"/>
      <c r="U46" s="189"/>
      <c r="V46" s="191"/>
      <c r="W46" s="227"/>
    </row>
    <row r="47" spans="1:23" ht="14.25" hidden="1" customHeight="1" thickTop="1" thickBot="1" x14ac:dyDescent="0.25">
      <c r="A47" s="231" t="s">
        <v>77</v>
      </c>
      <c r="B47" s="233" t="s">
        <v>77</v>
      </c>
      <c r="C47" s="235"/>
      <c r="D47" s="237"/>
      <c r="E47" s="184"/>
      <c r="F47" s="25"/>
      <c r="G47" s="26"/>
      <c r="H47" s="184"/>
      <c r="I47" s="25"/>
      <c r="J47" s="26"/>
      <c r="K47" s="37"/>
      <c r="L47" s="37"/>
      <c r="M47" s="37"/>
      <c r="N47" s="184"/>
      <c r="O47" s="25"/>
      <c r="P47" s="26"/>
      <c r="Q47" s="184"/>
      <c r="R47" s="25"/>
      <c r="S47" s="26"/>
      <c r="T47" s="186">
        <v>0</v>
      </c>
      <c r="U47" s="188">
        <v>0</v>
      </c>
      <c r="V47" s="190">
        <v>0</v>
      </c>
      <c r="W47" s="226"/>
    </row>
    <row r="48" spans="1:23" ht="14.25" hidden="1" customHeight="1" thickTop="1" thickBot="1" x14ac:dyDescent="0.25">
      <c r="A48" s="238"/>
      <c r="B48" s="239"/>
      <c r="C48" s="240"/>
      <c r="D48" s="241"/>
      <c r="E48" s="185"/>
      <c r="F48" s="27"/>
      <c r="G48" s="28"/>
      <c r="H48" s="185"/>
      <c r="I48" s="27"/>
      <c r="J48" s="28"/>
      <c r="K48" s="105"/>
      <c r="L48" s="105"/>
      <c r="M48" s="105"/>
      <c r="N48" s="185"/>
      <c r="O48" s="27"/>
      <c r="P48" s="28"/>
      <c r="Q48" s="185"/>
      <c r="R48" s="27"/>
      <c r="S48" s="28"/>
      <c r="T48" s="187"/>
      <c r="U48" s="189"/>
      <c r="V48" s="191"/>
      <c r="W48" s="227"/>
    </row>
    <row r="49" spans="1:36" ht="14.25" hidden="1" customHeight="1" thickTop="1" thickBot="1" x14ac:dyDescent="0.25">
      <c r="A49" s="231" t="s">
        <v>77</v>
      </c>
      <c r="B49" s="233" t="s">
        <v>77</v>
      </c>
      <c r="C49" s="235"/>
      <c r="D49" s="237"/>
      <c r="E49" s="184"/>
      <c r="F49" s="25"/>
      <c r="G49" s="26"/>
      <c r="H49" s="184"/>
      <c r="I49" s="25"/>
      <c r="J49" s="26"/>
      <c r="K49" s="37"/>
      <c r="L49" s="37"/>
      <c r="M49" s="37"/>
      <c r="N49" s="184"/>
      <c r="O49" s="25"/>
      <c r="P49" s="26"/>
      <c r="Q49" s="184"/>
      <c r="R49" s="25"/>
      <c r="S49" s="26"/>
      <c r="T49" s="186">
        <v>0</v>
      </c>
      <c r="U49" s="188">
        <v>0</v>
      </c>
      <c r="V49" s="190">
        <v>0</v>
      </c>
      <c r="W49" s="226"/>
    </row>
    <row r="50" spans="1:36" ht="14.25" hidden="1" customHeight="1" thickTop="1" thickBot="1" x14ac:dyDescent="0.25">
      <c r="A50" s="238"/>
      <c r="B50" s="239"/>
      <c r="C50" s="240"/>
      <c r="D50" s="241"/>
      <c r="E50" s="185"/>
      <c r="F50" s="27"/>
      <c r="G50" s="28"/>
      <c r="H50" s="185"/>
      <c r="I50" s="27"/>
      <c r="J50" s="28"/>
      <c r="K50" s="105"/>
      <c r="L50" s="105"/>
      <c r="M50" s="105"/>
      <c r="N50" s="185"/>
      <c r="O50" s="27"/>
      <c r="P50" s="28"/>
      <c r="Q50" s="185"/>
      <c r="R50" s="27"/>
      <c r="S50" s="28"/>
      <c r="T50" s="187"/>
      <c r="U50" s="189"/>
      <c r="V50" s="191"/>
      <c r="W50" s="227"/>
    </row>
    <row r="51" spans="1:36" ht="14.25" hidden="1" customHeight="1" thickTop="1" thickBot="1" x14ac:dyDescent="0.25">
      <c r="A51" s="231" t="s">
        <v>77</v>
      </c>
      <c r="B51" s="233" t="s">
        <v>77</v>
      </c>
      <c r="C51" s="235"/>
      <c r="D51" s="237"/>
      <c r="E51" s="184"/>
      <c r="F51" s="25"/>
      <c r="G51" s="26"/>
      <c r="H51" s="184"/>
      <c r="I51" s="25"/>
      <c r="J51" s="26"/>
      <c r="K51" s="37"/>
      <c r="L51" s="37"/>
      <c r="M51" s="37"/>
      <c r="N51" s="184"/>
      <c r="O51" s="25"/>
      <c r="P51" s="26"/>
      <c r="Q51" s="184"/>
      <c r="R51" s="25"/>
      <c r="S51" s="26"/>
      <c r="T51" s="186">
        <v>0</v>
      </c>
      <c r="U51" s="188">
        <v>0</v>
      </c>
      <c r="V51" s="190">
        <v>0</v>
      </c>
      <c r="W51" s="226"/>
    </row>
    <row r="52" spans="1:36" ht="14.25" hidden="1" customHeight="1" thickTop="1" thickBot="1" x14ac:dyDescent="0.25">
      <c r="A52" s="238"/>
      <c r="B52" s="239"/>
      <c r="C52" s="240"/>
      <c r="D52" s="241"/>
      <c r="E52" s="185"/>
      <c r="F52" s="27"/>
      <c r="G52" s="28"/>
      <c r="H52" s="185"/>
      <c r="I52" s="27"/>
      <c r="J52" s="28"/>
      <c r="K52" s="105"/>
      <c r="L52" s="105"/>
      <c r="M52" s="105"/>
      <c r="N52" s="185"/>
      <c r="O52" s="27"/>
      <c r="P52" s="28"/>
      <c r="Q52" s="185"/>
      <c r="R52" s="27"/>
      <c r="S52" s="28"/>
      <c r="T52" s="187"/>
      <c r="U52" s="189"/>
      <c r="V52" s="191"/>
      <c r="W52" s="227"/>
    </row>
    <row r="53" spans="1:36" ht="14.25" hidden="1" customHeight="1" thickTop="1" thickBot="1" x14ac:dyDescent="0.25">
      <c r="A53" s="231" t="s">
        <v>77</v>
      </c>
      <c r="B53" s="233" t="s">
        <v>77</v>
      </c>
      <c r="C53" s="235"/>
      <c r="D53" s="237"/>
      <c r="E53" s="184"/>
      <c r="F53" s="25"/>
      <c r="G53" s="26"/>
      <c r="H53" s="184"/>
      <c r="I53" s="25"/>
      <c r="J53" s="26"/>
      <c r="K53" s="37"/>
      <c r="L53" s="37"/>
      <c r="M53" s="37"/>
      <c r="N53" s="184"/>
      <c r="O53" s="25"/>
      <c r="P53" s="26"/>
      <c r="Q53" s="184"/>
      <c r="R53" s="25"/>
      <c r="S53" s="26"/>
      <c r="T53" s="186">
        <v>0</v>
      </c>
      <c r="U53" s="188">
        <v>0</v>
      </c>
      <c r="V53" s="190">
        <v>0</v>
      </c>
      <c r="W53" s="231"/>
    </row>
    <row r="54" spans="1:36" ht="14.25" hidden="1" customHeight="1" thickTop="1" thickBot="1" x14ac:dyDescent="0.25">
      <c r="A54" s="238"/>
      <c r="B54" s="239"/>
      <c r="C54" s="240"/>
      <c r="D54" s="241"/>
      <c r="E54" s="185"/>
      <c r="F54" s="27"/>
      <c r="G54" s="28"/>
      <c r="H54" s="185"/>
      <c r="I54" s="27"/>
      <c r="J54" s="28"/>
      <c r="K54" s="105"/>
      <c r="L54" s="105"/>
      <c r="M54" s="105"/>
      <c r="N54" s="185"/>
      <c r="O54" s="27"/>
      <c r="P54" s="28"/>
      <c r="Q54" s="185"/>
      <c r="R54" s="27"/>
      <c r="S54" s="28"/>
      <c r="T54" s="187"/>
      <c r="U54" s="189"/>
      <c r="V54" s="191"/>
      <c r="W54" s="238"/>
    </row>
    <row r="55" spans="1:36" ht="13.5" hidden="1" customHeight="1" thickTop="1" thickBot="1" x14ac:dyDescent="0.25">
      <c r="A55" s="231" t="s">
        <v>77</v>
      </c>
      <c r="B55" s="233" t="s">
        <v>77</v>
      </c>
      <c r="C55" s="235"/>
      <c r="D55" s="237"/>
      <c r="E55" s="184"/>
      <c r="F55" s="25"/>
      <c r="G55" s="26"/>
      <c r="H55" s="184"/>
      <c r="I55" s="25"/>
      <c r="J55" s="26"/>
      <c r="K55" s="37"/>
      <c r="L55" s="37"/>
      <c r="M55" s="37"/>
      <c r="N55" s="184"/>
      <c r="O55" s="25"/>
      <c r="P55" s="26"/>
      <c r="Q55" s="184"/>
      <c r="R55" s="25"/>
      <c r="S55" s="26"/>
      <c r="T55" s="186">
        <v>0</v>
      </c>
      <c r="U55" s="188">
        <v>0</v>
      </c>
      <c r="V55" s="190">
        <v>0</v>
      </c>
      <c r="W55" s="226"/>
    </row>
    <row r="56" spans="1:36" ht="14.25" hidden="1" customHeight="1" thickTop="1" thickBot="1" x14ac:dyDescent="0.25">
      <c r="A56" s="238"/>
      <c r="B56" s="239"/>
      <c r="C56" s="240"/>
      <c r="D56" s="241"/>
      <c r="E56" s="185"/>
      <c r="F56" s="27"/>
      <c r="G56" s="28"/>
      <c r="H56" s="185"/>
      <c r="I56" s="27"/>
      <c r="J56" s="28"/>
      <c r="K56" s="105"/>
      <c r="L56" s="105"/>
      <c r="M56" s="105"/>
      <c r="N56" s="185"/>
      <c r="O56" s="27"/>
      <c r="P56" s="28"/>
      <c r="Q56" s="185"/>
      <c r="R56" s="27"/>
      <c r="S56" s="28"/>
      <c r="T56" s="187"/>
      <c r="U56" s="189"/>
      <c r="V56" s="191"/>
      <c r="W56" s="227"/>
    </row>
    <row r="57" spans="1:36" ht="14.25" hidden="1" customHeight="1" thickBot="1" x14ac:dyDescent="0.25">
      <c r="A57" s="230" t="s">
        <v>77</v>
      </c>
      <c r="B57" s="232" t="s">
        <v>77</v>
      </c>
      <c r="C57" s="234"/>
      <c r="D57" s="236"/>
      <c r="E57" s="194"/>
      <c r="F57" s="29"/>
      <c r="G57" s="30"/>
      <c r="H57" s="194"/>
      <c r="I57" s="29"/>
      <c r="J57" s="30"/>
      <c r="K57" s="104"/>
      <c r="L57" s="104"/>
      <c r="M57" s="104"/>
      <c r="N57" s="194"/>
      <c r="O57" s="29"/>
      <c r="P57" s="30"/>
      <c r="Q57" s="194"/>
      <c r="R57" s="29"/>
      <c r="S57" s="30"/>
      <c r="T57" s="242">
        <v>0</v>
      </c>
      <c r="U57" s="243">
        <v>0</v>
      </c>
      <c r="V57" s="228">
        <v>0</v>
      </c>
      <c r="W57" s="229"/>
    </row>
    <row r="58" spans="1:36" ht="14.25" hidden="1" customHeight="1" thickTop="1" thickBot="1" x14ac:dyDescent="0.25">
      <c r="A58" s="231"/>
      <c r="B58" s="233"/>
      <c r="C58" s="235"/>
      <c r="D58" s="237"/>
      <c r="E58" s="184"/>
      <c r="F58" s="31"/>
      <c r="G58" s="32"/>
      <c r="H58" s="184"/>
      <c r="I58" s="31"/>
      <c r="J58" s="32"/>
      <c r="K58" s="38"/>
      <c r="L58" s="38"/>
      <c r="M58" s="38"/>
      <c r="N58" s="184"/>
      <c r="O58" s="31"/>
      <c r="P58" s="32"/>
      <c r="Q58" s="184"/>
      <c r="R58" s="31"/>
      <c r="S58" s="32"/>
      <c r="T58" s="186"/>
      <c r="U58" s="188"/>
      <c r="V58" s="190"/>
      <c r="W58" s="226"/>
    </row>
    <row r="59" spans="1:36" ht="14.25" hidden="1" customHeight="1" thickTop="1" thickBot="1" x14ac:dyDescent="0.25">
      <c r="A59" s="231" t="s">
        <v>77</v>
      </c>
      <c r="B59" s="233" t="s">
        <v>77</v>
      </c>
      <c r="C59" s="235"/>
      <c r="D59" s="237"/>
      <c r="E59" s="184"/>
      <c r="F59" s="25"/>
      <c r="G59" s="26"/>
      <c r="H59" s="184"/>
      <c r="I59" s="25"/>
      <c r="J59" s="26"/>
      <c r="K59" s="37"/>
      <c r="L59" s="37"/>
      <c r="M59" s="37"/>
      <c r="N59" s="184"/>
      <c r="O59" s="25"/>
      <c r="P59" s="26"/>
      <c r="Q59" s="184"/>
      <c r="R59" s="25"/>
      <c r="S59" s="26"/>
      <c r="T59" s="186">
        <v>0</v>
      </c>
      <c r="U59" s="188">
        <v>0</v>
      </c>
      <c r="V59" s="190">
        <v>0</v>
      </c>
      <c r="W59" s="226"/>
    </row>
    <row r="60" spans="1:36" ht="14.25" hidden="1" customHeight="1" thickTop="1" thickBot="1" x14ac:dyDescent="0.25">
      <c r="A60" s="238"/>
      <c r="B60" s="239"/>
      <c r="C60" s="240"/>
      <c r="D60" s="241"/>
      <c r="E60" s="185"/>
      <c r="F60" s="27"/>
      <c r="G60" s="28"/>
      <c r="H60" s="185"/>
      <c r="I60" s="27"/>
      <c r="J60" s="28"/>
      <c r="K60" s="105"/>
      <c r="L60" s="105"/>
      <c r="M60" s="105"/>
      <c r="N60" s="185"/>
      <c r="O60" s="27"/>
      <c r="P60" s="28"/>
      <c r="Q60" s="185"/>
      <c r="R60" s="27"/>
      <c r="S60" s="28"/>
      <c r="T60" s="187"/>
      <c r="U60" s="189"/>
      <c r="V60" s="191"/>
      <c r="W60" s="227"/>
    </row>
    <row r="61" spans="1:36" ht="14.25" hidden="1" customHeight="1" thickBot="1" x14ac:dyDescent="0.25">
      <c r="A61" s="230" t="s">
        <v>77</v>
      </c>
      <c r="B61" s="232" t="s">
        <v>77</v>
      </c>
      <c r="C61" s="234"/>
      <c r="D61" s="236"/>
      <c r="E61" s="194"/>
      <c r="F61" s="29"/>
      <c r="G61" s="30"/>
      <c r="H61" s="194"/>
      <c r="I61" s="29"/>
      <c r="J61" s="30"/>
      <c r="K61" s="104"/>
      <c r="L61" s="104"/>
      <c r="M61" s="104"/>
      <c r="N61" s="194"/>
      <c r="O61" s="29"/>
      <c r="P61" s="30"/>
      <c r="Q61" s="194"/>
      <c r="R61" s="29"/>
      <c r="S61" s="30"/>
      <c r="T61" s="242">
        <v>0</v>
      </c>
      <c r="U61" s="243">
        <v>0</v>
      </c>
      <c r="V61" s="228">
        <v>0</v>
      </c>
      <c r="W61" s="229"/>
    </row>
    <row r="62" spans="1:36" ht="14.25" hidden="1" customHeight="1" thickTop="1" thickBot="1" x14ac:dyDescent="0.25">
      <c r="A62" s="231"/>
      <c r="B62" s="233"/>
      <c r="C62" s="235"/>
      <c r="D62" s="237"/>
      <c r="E62" s="184"/>
      <c r="F62" s="31"/>
      <c r="G62" s="32"/>
      <c r="H62" s="184"/>
      <c r="I62" s="31"/>
      <c r="J62" s="32"/>
      <c r="K62" s="38"/>
      <c r="L62" s="38"/>
      <c r="M62" s="38"/>
      <c r="N62" s="184"/>
      <c r="O62" s="31"/>
      <c r="P62" s="32"/>
      <c r="Q62" s="184"/>
      <c r="R62" s="31"/>
      <c r="S62" s="32"/>
      <c r="T62" s="186"/>
      <c r="U62" s="188"/>
      <c r="V62" s="190"/>
      <c r="W62" s="226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5" thickBot="1" x14ac:dyDescent="0.25">
      <c r="B66" t="s">
        <v>78</v>
      </c>
      <c r="E66" s="221">
        <v>2</v>
      </c>
      <c r="F66" s="133">
        <v>3</v>
      </c>
      <c r="G66" s="134">
        <v>1</v>
      </c>
      <c r="T66" s="223">
        <v>6</v>
      </c>
      <c r="U66" s="224">
        <v>18</v>
      </c>
      <c r="V66" s="225">
        <v>2</v>
      </c>
      <c r="AJ66" s="54"/>
    </row>
    <row r="67" spans="2:118" ht="13.5" thickBot="1" x14ac:dyDescent="0.25">
      <c r="E67" s="222"/>
      <c r="F67" s="135">
        <v>10</v>
      </c>
      <c r="G67" s="136"/>
      <c r="J67" s="154"/>
      <c r="T67" s="223"/>
      <c r="U67" s="224"/>
      <c r="V67" s="225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">
        <v>79</v>
      </c>
      <c r="AJ71" s="54"/>
    </row>
    <row r="72" spans="2:118" x14ac:dyDescent="0.2">
      <c r="C72" s="137">
        <v>2</v>
      </c>
      <c r="E72" t="s">
        <v>80</v>
      </c>
      <c r="P72" s="137"/>
      <c r="AJ72" s="54"/>
    </row>
    <row r="73" spans="2:118" x14ac:dyDescent="0.2">
      <c r="C73" s="137"/>
      <c r="P73" s="137">
        <v>18</v>
      </c>
      <c r="R73" t="s">
        <v>81</v>
      </c>
      <c r="AJ73" s="54"/>
    </row>
    <row r="74" spans="2:118" x14ac:dyDescent="0.2">
      <c r="C74" s="137">
        <v>3</v>
      </c>
      <c r="E74" t="s">
        <v>2</v>
      </c>
      <c r="P74" s="137"/>
    </row>
    <row r="75" spans="2:118" x14ac:dyDescent="0.2">
      <c r="C75" s="137"/>
      <c r="P75" s="137">
        <v>2</v>
      </c>
      <c r="R75" t="s">
        <v>82</v>
      </c>
    </row>
    <row r="76" spans="2:118" x14ac:dyDescent="0.2">
      <c r="C76" s="137">
        <v>10</v>
      </c>
      <c r="E76" t="s">
        <v>83</v>
      </c>
    </row>
    <row r="77" spans="2:118" x14ac:dyDescent="0.2">
      <c r="C77" s="137"/>
    </row>
    <row r="78" spans="2:118" x14ac:dyDescent="0.2">
      <c r="C78" s="137">
        <v>1</v>
      </c>
      <c r="E78" t="s">
        <v>84</v>
      </c>
    </row>
    <row r="81" spans="1:1" x14ac:dyDescent="0.2">
      <c r="A81" t="s">
        <v>59</v>
      </c>
    </row>
  </sheetData>
  <mergeCells count="372"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2019-10-12T15:13:32Z</cp:lastPrinted>
  <dcterms:created xsi:type="dcterms:W3CDTF">2002-01-25T08:02:23Z</dcterms:created>
  <dcterms:modified xsi:type="dcterms:W3CDTF">2019-10-13T11:47:57Z</dcterms:modified>
</cp:coreProperties>
</file>